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Rekapitulace stavby" sheetId="1" r:id="rId1"/>
    <sheet name="001 - Vnitřní část" sheetId="2" r:id="rId2"/>
    <sheet name="002 - Vnější část" sheetId="3" r:id="rId3"/>
  </sheets>
  <definedNames>
    <definedName name="_xlnm._FilterDatabase" localSheetId="1" hidden="1">'001 - Vnitřní část'!$C$140:$K$896</definedName>
    <definedName name="_xlnm._FilterDatabase" localSheetId="2" hidden="1">'002 - Vnější část'!$C$133:$K$361</definedName>
    <definedName name="_xlnm.Print_Area" localSheetId="1">'001 - Vnitřní část'!$C$4:$J$76,'001 - Vnitřní část'!$C$82:$J$122,'001 - Vnitřní část'!$C$128:$K$896</definedName>
    <definedName name="_xlnm.Print_Area" localSheetId="2">'002 - Vnější část'!$C$4:$J$76,'002 - Vnější část'!$C$82:$J$115,'002 - Vnější část'!$C$121:$K$361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'001 - Vnitřní část'!$140:$140</definedName>
    <definedName name="_xlnm.Print_Titles" localSheetId="2">'002 - Vnější část'!$133:$133</definedName>
  </definedNames>
  <calcPr calcId="191029"/>
</workbook>
</file>

<file path=xl/sharedStrings.xml><?xml version="1.0" encoding="utf-8"?>
<sst xmlns="http://schemas.openxmlformats.org/spreadsheetml/2006/main" count="8709" uniqueCount="1455">
  <si>
    <t>Export Komplet</t>
  </si>
  <si>
    <t/>
  </si>
  <si>
    <t>2.0</t>
  </si>
  <si>
    <t>ZAMOK</t>
  </si>
  <si>
    <t>False</t>
  </si>
  <si>
    <t>{e65b5279-da0f-4fad-9c8e-241699a7456b}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</si>
  <si>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</si>
  <si>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</si>
  <si>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</si>
  <si>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</si>
  <si>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</si>
  <si>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</si>
  <si>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</si>
  <si>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</si>
  <si>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2023_044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</si>
  <si>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</si>
  <si>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</si>
  <si>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havárie kanalizace Tělocvična Škola</t>
  </si>
  <si>
    <t>0,1</t>
  </si>
  <si>
    <t>KSO:</t>
  </si>
  <si>
    <t>CC-CZ:</t>
  </si>
  <si>
    <t>1</t>
  </si>
  <si>
    <t>Místo:</t>
  </si>
  <si>
    <t>Město Albrechtice</t>
  </si>
  <si>
    <t>Datum:</t>
  </si>
  <si>
    <t>14. 9. 2023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</si>
  <si>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</si>
  <si>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</si>
  <si>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</si>
  <si>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</si>
  <si>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</si>
  <si>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</si>
  <si>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</si>
  <si>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</si>
  <si>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</si>
  <si>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</si>
  <si>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</si>
  <si>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p.Stupal Petr</t>
  </si>
  <si>
    <t>Poznámka:</t>
  </si>
  <si>
    <t>Dotčené místnosti :
č. 103,104,109,119 - PVC
č. 106,107,108,109,111,113,124,125 - Dlažby a obklady
Veškeré zařizovací předměty, ventily, sifony ... budou použity stávající - znovu osazeny.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</si>
  <si>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</si>
  <si>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</si>
  <si>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</si>
  <si>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</si>
  <si>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</si>
  <si>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</si>
  <si>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</si>
  <si>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</si>
  <si>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</si>
  <si>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</si>
  <si>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</si>
  <si>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</si>
  <si>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</si>
  <si>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</si>
  <si>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</si>
  <si>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</si>
  <si>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</si>
  <si>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</si>
  <si>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</si>
  <si>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</si>
  <si>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</si>
  <si>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</si>
  <si>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</si>
  <si>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</si>
  <si>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</si>
  <si>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</si>
  <si>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</si>
  <si>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</si>
  <si>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</si>
  <si>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</si>
  <si>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</si>
  <si>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</si>
  <si>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</si>
  <si>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</si>
  <si>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</si>
  <si>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</si>
  <si>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</si>
  <si>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</si>
  <si>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</si>
  <si>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</si>
  <si>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</si>
  <si>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</si>
  <si>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</si>
  <si>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</si>
  <si>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</si>
  <si>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</si>
  <si>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</si>
  <si>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</si>
  <si>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Vnitřní část</t>
  </si>
  <si>
    <t>STA</t>
  </si>
  <si>
    <t>{906328aa-6295-4d15-bbc6-d46b44384f5f}</t>
  </si>
  <si>
    <t>2</t>
  </si>
  <si>
    <t>002</t>
  </si>
  <si>
    <t>Vnější část</t>
  </si>
  <si>
    <t>{f2f62407-0bc3-4c61-9c64-502b0225d1f4}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</si>
  <si>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</si>
  <si>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</si>
  <si>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</si>
  <si>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</si>
  <si>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</si>
  <si>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</si>
  <si>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</si>
  <si>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</si>
  <si>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</si>
  <si>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</si>
  <si>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</si>
  <si>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001 - Vnitřní část</t>
  </si>
  <si>
    <t xml:space="preserve">Rozpočet je zpracován na základě informací a požadavků objednatele. Rozpočet neobsahuje : - práce nepopsané a v rozpočtu neuvedené a nezapočtené  Práce a činnosti v tomto rozpočtu neobsažené, nejsou součástí nabídkové ceny. Platnost cenové nabídky je 14 dnů od data uvedeného v krycím listu.  Cenová doložka – V případě, že po potvrzení dodávky nastane zvýšení cen vstupních materiálů, energií, nafty, benzínu, dopravy, nebo jiné zvýšení nákladů, případně změnou PD než je uvažováno v rozpočtu  ke dni podání nabídky je zhotovitel oprávněn odpovídajícím způsobem dohodnutou cenu zvýšit. Objednatel  tuto cenovou doložku plně akceptuje. 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</si>
  <si>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</si>
  <si>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</si>
  <si>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</si>
  <si>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</si>
  <si>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</si>
  <si>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</si>
  <si>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</si>
  <si>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</si>
  <si>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</si>
  <si>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</si>
  <si>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</si>
  <si>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</si>
  <si>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</si>
  <si>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</si>
  <si>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</si>
  <si>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</si>
  <si>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</si>
  <si>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</si>
  <si>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771 - Podlahy z dlaždic</t>
  </si>
  <si>
    <t xml:space="preserve">    776 - Podlahy povlakové</t>
  </si>
  <si>
    <t xml:space="preserve">    781 - Dokončovací práce - obklady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</si>
  <si>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</si>
  <si>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</si>
  <si>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</si>
  <si>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</si>
  <si>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</si>
  <si>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</si>
  <si>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</si>
  <si>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</si>
  <si>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</si>
  <si>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</si>
  <si>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</si>
  <si>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</si>
  <si>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</si>
  <si>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</si>
  <si>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</si>
  <si>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</si>
  <si>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</si>
  <si>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</si>
  <si>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</si>
  <si>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</si>
  <si>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</si>
  <si>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</si>
  <si>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</si>
  <si>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</si>
  <si>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</si>
  <si>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</si>
  <si>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</si>
  <si>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</si>
  <si>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</si>
  <si>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</si>
  <si>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CS ÚRS 2023 02</t>
  </si>
  <si>
    <t>4</t>
  </si>
  <si>
    <t>198608853</t>
  </si>
  <si>
    <t>PP</t>
  </si>
  <si>
    <t>Vykopávka v uzavřených prostorech ručně v hornině třídy těžitelnosti I skupiny 1 až 3</t>
  </si>
  <si>
    <t>Online PSC</t>
  </si>
  <si>
    <t>https://podminky.urs.cz/item/CS_URS_2023_02/139711111</t>
  </si>
  <si>
    <t>VV</t>
  </si>
  <si>
    <t>(1,65+2,50+4,15+0,25+3,75+0,25+1,00*6)*0,45*0,45/2</t>
  </si>
  <si>
    <t>(0,30+0,40+0,95*2+1,00*2)*0,45*0,50/2</t>
  </si>
  <si>
    <t>(2,50*5+2,40+1,00+2,10+1,00+5,00+4,50+3,00)*0,45*0,60/2</t>
  </si>
  <si>
    <t>6,25*0,60*0,45/2</t>
  </si>
  <si>
    <t>6,50*0,60*0,50/2</t>
  </si>
  <si>
    <t>8,75*0,60*0,60/2</t>
  </si>
  <si>
    <t>15,50*0,60*0,80/2</t>
  </si>
  <si>
    <t>Součet</t>
  </si>
  <si>
    <t>139712111</t>
  </si>
  <si>
    <t>Vykopávky v uzavřených prostorech v hornině třídy těžitelnosti II skupiny 4 až 5 ručně</t>
  </si>
  <si>
    <t>-1411812815</t>
  </si>
  <si>
    <t>Vykopávka v uzavřených prostorech ručně v hornině třídy těžitelnosti II skupiny 4 a 5</t>
  </si>
  <si>
    <t>https://podminky.urs.cz/item/CS_URS_2023_02/139712111</t>
  </si>
  <si>
    <t>3</t>
  </si>
  <si>
    <t>139911121</t>
  </si>
  <si>
    <t>Bourání kcí v hloubených vykopávkách ze zdiva z betonu prostého ručně</t>
  </si>
  <si>
    <t>-1413924866</t>
  </si>
  <si>
    <t>Bourání konstrukcí v hloubených vykopávkách ručně s přemístěním suti na hromady na vzdálenost do 20 m nebo s naložením na dopravní prostředek z betonu prostého neprokládaného</t>
  </si>
  <si>
    <t>https://podminky.urs.cz/item/CS_URS_2023_02/139911121</t>
  </si>
  <si>
    <t>0,50*0,50*0,60*7</t>
  </si>
  <si>
    <t>0,30*0,30*0,45*(13+8+12+8)</t>
  </si>
  <si>
    <t>162211311</t>
  </si>
  <si>
    <t>Vodorovné přemístění výkopku z horniny třídy těžitelnosti I skupiny 1 až 3 stavebním kolečkem do 10 m</t>
  </si>
  <si>
    <t>2131162668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</si>
  <si>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</si>
  <si>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</si>
  <si>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5</t>
  </si>
  <si>
    <t>162211319</t>
  </si>
  <si>
    <t>Příplatek k vodorovnému přemístění výkopku z horniny třídy těžitelnosti I skupiny 1 až 3 stavebním kolečkem za každých dalších 10 m</t>
  </si>
  <si>
    <t>778357425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</si>
  <si>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</si>
  <si>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https://podminky.urs.cz/item/CS_URS_2023_02/162211319</t>
  </si>
  <si>
    <t>13,763*4</t>
  </si>
  <si>
    <t>6</t>
  </si>
  <si>
    <t>162211321</t>
  </si>
  <si>
    <t>Vodorovné přemístění výkopku z horniny třídy těžitelnosti II skupiny 4 a 5 stavebním kolečkem do 10 m</t>
  </si>
  <si>
    <t>328335017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</si>
  <si>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</si>
  <si>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https://podminky.urs.cz/item/CS_URS_2023_02/162211321</t>
  </si>
  <si>
    <t>7</t>
  </si>
  <si>
    <t>162211329</t>
  </si>
  <si>
    <t>Příplatek k vodorovnému přemístění výkopku z horniny třídy těžitelnosti II skupiny 4 a 5 stavebním kolečkem za každých dalších 10 m</t>
  </si>
  <si>
    <t>41126367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</si>
  <si>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</si>
  <si>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https://podminky.urs.cz/item/CS_URS_2023_02/162211329</t>
  </si>
  <si>
    <t>8</t>
  </si>
  <si>
    <t>162751117</t>
  </si>
  <si>
    <t>Vodorovné přemístění přes 9 000 do 10000 m výkopku/sypaniny z horniny třídy těžitelnosti I skupiny 1 až 3</t>
  </si>
  <si>
    <t>1127421355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</si>
  <si>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</si>
  <si>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</si>
  <si>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9</t>
  </si>
  <si>
    <t>162751119</t>
  </si>
  <si>
    <t>Příplatek k vodorovnému přemístění výkopku/sypaniny z horniny třídy těžitelnosti I skupiny 1 až 3 ZKD 1000 m přes 10000 m</t>
  </si>
  <si>
    <t>-1693913330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</si>
  <si>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</si>
  <si>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</si>
  <si>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13,763*27</t>
  </si>
  <si>
    <t>162751137</t>
  </si>
  <si>
    <t>Vodorovné přemístění přes 9 000 do 10000 m výkopku/sypaniny z horniny třídy těžitelnosti II skupiny 4 a 5</t>
  </si>
  <si>
    <t>-189732209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</si>
  <si>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</si>
  <si>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</si>
  <si>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11</t>
  </si>
  <si>
    <t>162751139</t>
  </si>
  <si>
    <t>Příplatek k vodorovnému přemístění výkopku/sypaniny z horniny třídy těžitelnosti II skupiny 4 a 5 ZKD 1000 m přes 10000 m</t>
  </si>
  <si>
    <t>1556252019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</si>
  <si>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</si>
  <si>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https://podminky.urs.cz/item/CS_URS_2023_02/162751139</t>
  </si>
  <si>
    <t>12</t>
  </si>
  <si>
    <t>167111101</t>
  </si>
  <si>
    <t>Nakládání výkopku z hornin třídy těžitelnosti I skupiny 1 až 3 ručně</t>
  </si>
  <si>
    <t>775010567</t>
  </si>
  <si>
    <t>Nakládání, skládání a překládání neulehlého výkopku nebo sypaniny ručně nakládání, z hornin třídy těžitelnosti I, skupiny 1 až 3</t>
  </si>
  <si>
    <t>https://podminky.urs.cz/item/CS_URS_2023_02/167111101</t>
  </si>
  <si>
    <t>13</t>
  </si>
  <si>
    <t>167111102</t>
  </si>
  <si>
    <t>Nakládání výkopku z hornin třídy těžitelnosti II skupiny 4 a 5 ručně</t>
  </si>
  <si>
    <t>-2059185672</t>
  </si>
  <si>
    <t>Nakládání, skládání a překládání neulehlého výkopku nebo sypaniny ručně nakládání, z hornin třídy těžitelnosti II, skupiny 4 a 5</t>
  </si>
  <si>
    <t>https://podminky.urs.cz/item/CS_URS_2023_02/167111102</t>
  </si>
  <si>
    <t>14</t>
  </si>
  <si>
    <t>171251101</t>
  </si>
  <si>
    <t>Uložení sypaniny do násypů nezhutněných strojně</t>
  </si>
  <si>
    <t>-1479525108</t>
  </si>
  <si>
    <t>Uložení sypanin do násypů strojně s rozprostřením sypaniny ve vrstvách a s hrubým urovnáním nezhutněných jakékoliv třídy těžitelnosti</t>
  </si>
  <si>
    <t>https://podminky.urs.cz/item/CS_URS_2023_02/171251101</t>
  </si>
  <si>
    <t>13,763*2</t>
  </si>
  <si>
    <t>199000002</t>
  </si>
  <si>
    <t>Poplatek za skládku horniny 1- 4</t>
  </si>
  <si>
    <t>t</t>
  </si>
  <si>
    <t>-1505828054</t>
  </si>
  <si>
    <t>27,526*1,80</t>
  </si>
  <si>
    <t>Svislé a kompletní konstrukce</t>
  </si>
  <si>
    <t>16</t>
  </si>
  <si>
    <t>310271075</t>
  </si>
  <si>
    <t>Zazdívka otvorů ve zdivu nadzákladovém pl přes 1 do 4 m2 pórobetonovými tvárnicemi přes P2 do P4 na tenkovrstvou maltu tl 300 m</t>
  </si>
  <si>
    <t>m2</t>
  </si>
  <si>
    <t>687699116</t>
  </si>
  <si>
    <t>Zazdívka otvorů ve zdivu nadzákladovém pórobetonovými tvárnicemi plochy přes 1 do 4 m2, tl. zdiva 300 mm, pevnost tvárnic přes P2 do P4</t>
  </si>
  <si>
    <t>https://podminky.urs.cz/item/CS_URS_2023_02/310271075</t>
  </si>
  <si>
    <t>1,91*1,55</t>
  </si>
  <si>
    <t>17</t>
  </si>
  <si>
    <t>346244371</t>
  </si>
  <si>
    <t>Zazdívka o tl 140 mm rýh, nik nebo kapes z cihel pálených</t>
  </si>
  <si>
    <t>-937208956</t>
  </si>
  <si>
    <t>Zazdívka rýh, potrubí, nik (výklenků) nebo kapes z pálených cihel na maltu tl. 140 mm</t>
  </si>
  <si>
    <t>https://podminky.urs.cz/item/CS_URS_2023_02/346244371</t>
  </si>
  <si>
    <t>18,70*0,15</t>
  </si>
  <si>
    <t>18</t>
  </si>
  <si>
    <t>389381001</t>
  </si>
  <si>
    <t>Dobetonování konstrukcí</t>
  </si>
  <si>
    <t>-605790943</t>
  </si>
  <si>
    <t>Dobetonování prefabrikovaných konstrukcí</t>
  </si>
  <si>
    <t>https://podminky.urs.cz/item/CS_URS_2023_02/389381001</t>
  </si>
  <si>
    <t>"otvory a rýhy"</t>
  </si>
  <si>
    <t>10,50*0,10*0,15</t>
  </si>
  <si>
    <t>16,00*0,15*0,20</t>
  </si>
  <si>
    <t>Vodorovné konstrukce</t>
  </si>
  <si>
    <t>19</t>
  </si>
  <si>
    <t>451541111</t>
  </si>
  <si>
    <t>Lože, obsyp,zásyp potrubí otevřený výkop ze štěrkodrtě</t>
  </si>
  <si>
    <t>673700487</t>
  </si>
  <si>
    <t>Lože pod potrubí, stoky a drobné objekty v otevřeném výkopu ze štěrkodrtě 0-63 mm</t>
  </si>
  <si>
    <t>https://podminky.urs.cz/item/CS_URS_2023_02/451541111</t>
  </si>
  <si>
    <t>-19,828</t>
  </si>
  <si>
    <t>20</t>
  </si>
  <si>
    <t>451572111</t>
  </si>
  <si>
    <t>Lože,obsyp a zásyp potrubí otevřený výkop z kameniva drobného těženého</t>
  </si>
  <si>
    <t>-88824443</t>
  </si>
  <si>
    <t>Lože pod potrubí, stoky a drobné objekty v otevřeném výkopu z kameniva drobného těženého 0 až 4 mm</t>
  </si>
  <si>
    <t>https://podminky.urs.cz/item/CS_URS_2023_02/451572111</t>
  </si>
  <si>
    <t>(1,65+2,50+4,15+0,25+3,75+0,25+1,00*6)*0,45*0,40</t>
  </si>
  <si>
    <t>(0,30+0,40+0,95*2+1,00*2)*0,45*0,40</t>
  </si>
  <si>
    <t>(2,50*5+2,40+1,00+2,10+1,00+5,00+4,50+3,00)*0,45*0,40</t>
  </si>
  <si>
    <t>6,25*0,60*0,45</t>
  </si>
  <si>
    <t>6,50*0,60*0,45</t>
  </si>
  <si>
    <t>8,75*0,60*0,45</t>
  </si>
  <si>
    <t>15,50*0,60*0,45</t>
  </si>
  <si>
    <t>Úpravy povrchů, podlahy a osazování výplní</t>
  </si>
  <si>
    <t>612135101</t>
  </si>
  <si>
    <t>Hrubá výplň rýh ve stěnách maltou jakékoli šířky rýhy</t>
  </si>
  <si>
    <t>1413710075</t>
  </si>
  <si>
    <t>Hrubá výplň rýh maltou jakékoli šířky rýhy ve stěnách</t>
  </si>
  <si>
    <t>https://podminky.urs.cz/item/CS_URS_2023_02/612135101</t>
  </si>
  <si>
    <t>22</t>
  </si>
  <si>
    <t>612325223</t>
  </si>
  <si>
    <t>Vápenocementová štuková omítka malých ploch přes 0,25 do 1 m2 na stěnách</t>
  </si>
  <si>
    <t>kus</t>
  </si>
  <si>
    <t>1947771147</t>
  </si>
  <si>
    <t>Vápenocementová omítka jednotlivých malých ploch štuková na stěnách, plochy jednotlivě přes 0,25 do 1 m2</t>
  </si>
  <si>
    <t>https://podminky.urs.cz/item/CS_URS_2023_02/612325223</t>
  </si>
  <si>
    <t>23</t>
  </si>
  <si>
    <t>612325225</t>
  </si>
  <si>
    <t>Vápenocementová štuková omítka malých ploch přes 1 do 4 m2 na stěnách</t>
  </si>
  <si>
    <t>-289314513</t>
  </si>
  <si>
    <t>Vápenocementová omítka jednotlivých malých ploch štuková na stěnách, plochy jednotlivě přes 1,0 do 4 m2</t>
  </si>
  <si>
    <t>https://podminky.urs.cz/item/CS_URS_2023_02/612325225</t>
  </si>
  <si>
    <t>24</t>
  </si>
  <si>
    <t>631312141</t>
  </si>
  <si>
    <t>Doplnění rýh v dosavadních mazaninách betonem prostým</t>
  </si>
  <si>
    <t>1817758928</t>
  </si>
  <si>
    <t>Doplnění dosavadních mazanin prostým betonem s dodáním hmot, bez potěru, plochy jednotlivě rýh v dosavadních mazaninách</t>
  </si>
  <si>
    <t>https://podminky.urs.cz/item/CS_URS_2023_02/631312141</t>
  </si>
  <si>
    <t>"š.80cm"</t>
  </si>
  <si>
    <t>6,25*0,80*0,05</t>
  </si>
  <si>
    <t>6,50*0,80*0,05</t>
  </si>
  <si>
    <t>8,75*0,80*0,05</t>
  </si>
  <si>
    <t>15,50*0,80*0,05</t>
  </si>
  <si>
    <t>"š.70cm"</t>
  </si>
  <si>
    <t>(1,65+2,50+4,15+0,25+3,75+0,25+1,00*6)*0,70*0,05</t>
  </si>
  <si>
    <t>(0,30+0,40+0,95*2+1,00*2)*0,70*0,05</t>
  </si>
  <si>
    <t>(2,50*5+2,40)*0,70*0,05</t>
  </si>
  <si>
    <t>(1,00+2,10+1,00+5,00+4,50+3,00)*0,70*0,05</t>
  </si>
  <si>
    <t>"š.60cm"</t>
  </si>
  <si>
    <t>6,25*0,60*0,12</t>
  </si>
  <si>
    <t>6,50*0,60*0,12</t>
  </si>
  <si>
    <t>8,75*0,60*0,12</t>
  </si>
  <si>
    <t>15,50*0,60*0,12</t>
  </si>
  <si>
    <t>"š.50cm"</t>
  </si>
  <si>
    <t>(1,65+2,50+4,15+0,25+3,75+0,25+1,00*6)*0,50*0,12</t>
  </si>
  <si>
    <t>(0,30+0,40+0,95*2+1,00*2)*0,50*0,12</t>
  </si>
  <si>
    <t>(2,50*5+2,40)*0,50*0,12</t>
  </si>
  <si>
    <t>(1,00+2,10+1,00+5,00+4,50+3,00)*0,50*0,12</t>
  </si>
  <si>
    <t>25</t>
  </si>
  <si>
    <t>631362021</t>
  </si>
  <si>
    <t>Výztuž mazanin svařovanými sítěmi Kari</t>
  </si>
  <si>
    <t>-1927823119</t>
  </si>
  <si>
    <t>Výztuž mazanin ze svařovaných sítí z drátů typu KARI</t>
  </si>
  <si>
    <t>https://podminky.urs.cz/item/CS_URS_2023_02/631362021</t>
  </si>
  <si>
    <t>6,25*0,60*0,003014*1,08</t>
  </si>
  <si>
    <t>6,50*0,60*0,003014*1,08</t>
  </si>
  <si>
    <t>8,75*0,60*0,003014*1,08</t>
  </si>
  <si>
    <t>15,50*0,60*0,003014*1,08</t>
  </si>
  <si>
    <t>(1,65+2,50+4,15+0,25+3,75+0,25+1,00*6)*0,50*0,003014*1,08</t>
  </si>
  <si>
    <t>(0,30+0,40+0,95*2+1,00*2)*0,50*0,003014*1,08</t>
  </si>
  <si>
    <t>(2,50*5+2,40)*0,50*0,003014*1,08</t>
  </si>
  <si>
    <t>(1,00+2,10+1,00+5,00+4,50+3,00)*0,50*0,003014*1,08</t>
  </si>
  <si>
    <t>26</t>
  </si>
  <si>
    <t>632452421</t>
  </si>
  <si>
    <t>Doplnění cementového potěru hlazeného pl přes 1 do 4 m2 tl přes 10 do 20 mm</t>
  </si>
  <si>
    <t>1207800341</t>
  </si>
  <si>
    <t>Doplnění cementového potěru na mazaninách a betonových podkladech (s dodáním hmot), hlazeného dřevěným nebo ocelovým hladítkem, plochy jednotlivě přes 1 m2 do 4 m2 a tl. přes 10 do 20 mm</t>
  </si>
  <si>
    <t>https://podminky.urs.cz/item/CS_URS_2023_02/632452421</t>
  </si>
  <si>
    <t>6,25*0,80</t>
  </si>
  <si>
    <t>6,50*0,80</t>
  </si>
  <si>
    <t>8,75*0,80</t>
  </si>
  <si>
    <t>15,50*0,80</t>
  </si>
  <si>
    <t>(1,65+2,50+4,15+0,25+3,75+0,25+1,00*6)*0,70</t>
  </si>
  <si>
    <t>(0,30+0,40+0,95*2+1,00*2)*0,70</t>
  </si>
  <si>
    <t>(2,50*5+2,40)*0,70</t>
  </si>
  <si>
    <t>(1,00+2,10+1,00+5,00+4,50+3,00)*0,70</t>
  </si>
  <si>
    <t>27</t>
  </si>
  <si>
    <t>632452431</t>
  </si>
  <si>
    <t>Doplnění cementového potěru hlazeného pl přes 1 do 4 m2 tl přes 20 do 30 mm</t>
  </si>
  <si>
    <t>976062999</t>
  </si>
  <si>
    <t>Doplnění cementového potěru na mazaninách a betonových podkladech (s dodáním hmot), hlazeného dřevěným nebo ocelovým hladítkem, plochy jednotlivě přes 1 m2 do 4 m2 a tl. přes 20 do 30 mm</t>
  </si>
  <si>
    <t>https://podminky.urs.cz/item/CS_URS_2023_02/632452431</t>
  </si>
  <si>
    <t>6,25*0,60</t>
  </si>
  <si>
    <t>6,50*0,60</t>
  </si>
  <si>
    <t>8,75*0,60</t>
  </si>
  <si>
    <t>15,50*0,60</t>
  </si>
  <si>
    <t>(1,65+2,50+4,15+0,25+3,75+0,25+1,00*6)*0,50</t>
  </si>
  <si>
    <t>(0,30+0,40+0,95*2+1,00*2)*0,50</t>
  </si>
  <si>
    <t>(2,50*5+2,40)*0,50</t>
  </si>
  <si>
    <t>(1,00+2,10+1,00+5,00+4,50+3,00)*0,50</t>
  </si>
  <si>
    <t>Ostatní konstrukce a práce, bourání</t>
  </si>
  <si>
    <t>28</t>
  </si>
  <si>
    <t>810000001</t>
  </si>
  <si>
    <t>HZS - Výpomocné práce, terénní úpravy a nezměřitelné výkony</t>
  </si>
  <si>
    <t>hod</t>
  </si>
  <si>
    <t>-984963446</t>
  </si>
  <si>
    <t>HZS - Zedník</t>
  </si>
  <si>
    <t>2*2*8</t>
  </si>
  <si>
    <t>29</t>
  </si>
  <si>
    <t>971033641</t>
  </si>
  <si>
    <t>Vybourání otvorů ve zdivu cihelném pl do 4 m2 na MVC nebo MV tl do 300 mm</t>
  </si>
  <si>
    <t>-1838045586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</si>
  <si>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</si>
  <si>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https://podminky.urs.cz/item/CS_URS_2023_02/971033641</t>
  </si>
  <si>
    <t>2,961*0,30</t>
  </si>
  <si>
    <t>30</t>
  </si>
  <si>
    <t>974032154</t>
  </si>
  <si>
    <t>Vysekání rýh ve stěnách nebo příčkách z dutých cihel nebo tvárnic hl do 100 mm š do 150 mm</t>
  </si>
  <si>
    <t>m</t>
  </si>
  <si>
    <t>1442901419</t>
  </si>
  <si>
    <t>Vysekání rýh ve stěnách nebo příčkách z dutých cihel, tvárnic, desek z dutých cihel nebo tvárnic do hl. 100 mm a šířky do 150 mm</t>
  </si>
  <si>
    <t>https://podminky.urs.cz/item/CS_URS_2023_02/974032154</t>
  </si>
  <si>
    <t>0,60+0,10+0,40*2</t>
  </si>
  <si>
    <t>0,60+0,30</t>
  </si>
  <si>
    <t>0,6+0,30</t>
  </si>
  <si>
    <t>0,60+0,75*2</t>
  </si>
  <si>
    <t>0,60+0,60</t>
  </si>
  <si>
    <t>0,60+4,10+0,10*3</t>
  </si>
  <si>
    <t>0,60+0,10+0,90*2</t>
  </si>
  <si>
    <t>0,60+0,10+0,45*2</t>
  </si>
  <si>
    <t>31</t>
  </si>
  <si>
    <t>974042557</t>
  </si>
  <si>
    <t>Vysekání rýh v dlažbě betonové nebo jiné monolitické hl do 100 mm š do 300 mm</t>
  </si>
  <si>
    <t>-254643003</t>
  </si>
  <si>
    <t>Vysekání rýh v betonové nebo jiné monolitické dlažbě s betonovým podkladem do hl. 100 mm a šířky do 300 mm</t>
  </si>
  <si>
    <t>https://podminky.urs.cz/item/CS_URS_2023_02/974042557</t>
  </si>
  <si>
    <t>"š.80cm=1x"</t>
  </si>
  <si>
    <t>6,25</t>
  </si>
  <si>
    <t>6,50</t>
  </si>
  <si>
    <t>8,75</t>
  </si>
  <si>
    <t>15,50</t>
  </si>
  <si>
    <t>"š.70cm=1x"</t>
  </si>
  <si>
    <t>1,65+2,50+4,15+0,25+3,75+0,25+1,00*6</t>
  </si>
  <si>
    <t>0,30+0,40+0,95*2+1,00*2</t>
  </si>
  <si>
    <t>2,50*5+2,40</t>
  </si>
  <si>
    <t>1,00+2,10+1,00+5,00+4,50+3,00</t>
  </si>
  <si>
    <t>32</t>
  </si>
  <si>
    <t>974042559</t>
  </si>
  <si>
    <t>Příplatek k vysekání rýh v dlažbě betonové nebo jiné monolitické hl do 100 mm ZKD 100 mm š rýhy</t>
  </si>
  <si>
    <t>-1505646964</t>
  </si>
  <si>
    <t>Vysekání rýh v betonové nebo jiné monolitické dlažbě s betonovým podkladem do hl. 100 mm a šířky Příplatek k ceně -2557 za každých dalších 100 mm šířky, rýhy hl. do 100 mm</t>
  </si>
  <si>
    <t>https://podminky.urs.cz/item/CS_URS_2023_02/974042559</t>
  </si>
  <si>
    <t>"š.80cm=5x"</t>
  </si>
  <si>
    <t>6,25*5</t>
  </si>
  <si>
    <t>6,50*5</t>
  </si>
  <si>
    <t>8,75*5</t>
  </si>
  <si>
    <t>15,50*5</t>
  </si>
  <si>
    <t>"š.70cm=4x"</t>
  </si>
  <si>
    <t>(1,65+2,50+4,15+0,25+3,75+0,25+1,00*6)*4</t>
  </si>
  <si>
    <t>(0,30+0,40+0,95*2+1,00*2)*4</t>
  </si>
  <si>
    <t>(2,50*5+2,40)*4</t>
  </si>
  <si>
    <t>(1,00+2,10+1,00+5,00+4,50+3,00)*4</t>
  </si>
  <si>
    <t>33</t>
  </si>
  <si>
    <t>974042567</t>
  </si>
  <si>
    <t>Vysekání rýh v dlažbě betonové nebo jiné monolitické hl do 150 mm š do 300 mm</t>
  </si>
  <si>
    <t>-1796061615</t>
  </si>
  <si>
    <t>Vysekání rýh v betonové nebo jiné monolitické dlažbě s betonovým podkladem do hl. 150 mm a šířky do 300 mm</t>
  </si>
  <si>
    <t>https://podminky.urs.cz/item/CS_URS_2023_02/974042567</t>
  </si>
  <si>
    <t>"š.60cm=1x"</t>
  </si>
  <si>
    <t>6,25*1</t>
  </si>
  <si>
    <t>6,50*1</t>
  </si>
  <si>
    <t>8,75*1</t>
  </si>
  <si>
    <t>15,50*1</t>
  </si>
  <si>
    <t>"š.50cm=1x"</t>
  </si>
  <si>
    <t>34</t>
  </si>
  <si>
    <t>974042569</t>
  </si>
  <si>
    <t>Příplatek k vysekání rýh v dlažbě betonové nebo jiné monolitické hl do 150 mm ZKD 100 mm š rýhy</t>
  </si>
  <si>
    <t>-941315946</t>
  </si>
  <si>
    <t>Vysekání rýh v betonové nebo jiné monolitické dlažbě s betonovým podkladem do hl. 150 mm a šířky Příplatek k ceně -2567 za každých dalších 100 mm šířky, rýhy hl. do 150 mm</t>
  </si>
  <si>
    <t>https://podminky.urs.cz/item/CS_URS_2023_02/974042569</t>
  </si>
  <si>
    <t>"š.60cm=3x"</t>
  </si>
  <si>
    <t>6,25*3</t>
  </si>
  <si>
    <t>6,50*3</t>
  </si>
  <si>
    <t>8,75*3</t>
  </si>
  <si>
    <t>15,50*3</t>
  </si>
  <si>
    <t>"š.50cm=3x"</t>
  </si>
  <si>
    <t>(1,65+2,50+4,15+0,25+3,75+0,25+1,00*6)*2</t>
  </si>
  <si>
    <t>(0,30+0,40+0,95*2+1,00*2)*2</t>
  </si>
  <si>
    <t>(2,50*5+2,40)*2</t>
  </si>
  <si>
    <t>(1,00+2,10+1,00+5,00+4,50+3,00)*2</t>
  </si>
  <si>
    <t>35</t>
  </si>
  <si>
    <t>974042568</t>
  </si>
  <si>
    <t>Příplatek k vysekání rýh v dlažbě betonové nebo jiné monolitické za svař síť</t>
  </si>
  <si>
    <t>971895146</t>
  </si>
  <si>
    <t>36</t>
  </si>
  <si>
    <t>974049154</t>
  </si>
  <si>
    <t>Vysekání rýh v betonových zdech hl do 100 mm š do 150 mm</t>
  </si>
  <si>
    <t>-177682987</t>
  </si>
  <si>
    <t>Vysekání rýh v betonových zdech do hl. 100 mm a šířky do 150 mm</t>
  </si>
  <si>
    <t>https://podminky.urs.cz/item/CS_URS_2023_02/974049154</t>
  </si>
  <si>
    <t>(10+2+6+3)*0,50</t>
  </si>
  <si>
    <t>37</t>
  </si>
  <si>
    <t>974049165</t>
  </si>
  <si>
    <t>Vysekání rýh v betonových zdech hl do 150 mm š do 200 mm</t>
  </si>
  <si>
    <t>344989040</t>
  </si>
  <si>
    <t>Vysekání rýh v betonových zdech do hl. 150 mm a šířky do 200 mm</t>
  </si>
  <si>
    <t>https://podminky.urs.cz/item/CS_URS_2023_02/974049165</t>
  </si>
  <si>
    <t>(2+5+1+3)*0,50</t>
  </si>
  <si>
    <t>38</t>
  </si>
  <si>
    <t>978013191</t>
  </si>
  <si>
    <t>Otlučení (osekání) vnitřní vápenné nebo vápenocementové omítky stěn v rozsahu přes 50 do 100 %</t>
  </si>
  <si>
    <t>-1533324523</t>
  </si>
  <si>
    <t>Otlučení vápenných nebo vápenocementových omítek vnitřních ploch stěn s vyškrabáním spar, s očištěním zdiva, v rozsahu přes 50 do 100 %</t>
  </si>
  <si>
    <t>https://podminky.urs.cz/item/CS_URS_2023_02/978013191</t>
  </si>
  <si>
    <t>0,60*0,50</t>
  </si>
  <si>
    <t>997</t>
  </si>
  <si>
    <t>Přesun sutě</t>
  </si>
  <si>
    <t>39</t>
  </si>
  <si>
    <t>997013211</t>
  </si>
  <si>
    <t>Vnitrostaveništní doprava suti a vybouraných hmot pro budovy v do 6 m ručně</t>
  </si>
  <si>
    <t>-2049463763</t>
  </si>
  <si>
    <t>Vnitrostaveništní doprava suti a vybouraných hmot vodorovně do 50 m svisle ručně pro budovy a haly výšky do 6 m</t>
  </si>
  <si>
    <t>https://podminky.urs.cz/item/CS_URS_2023_02/997013211</t>
  </si>
  <si>
    <t>40</t>
  </si>
  <si>
    <t>997013501</t>
  </si>
  <si>
    <t>Odvoz suti a vybouraných hmot na skládku nebo meziskládku do 1 km se složením</t>
  </si>
  <si>
    <t>1495497028</t>
  </si>
  <si>
    <t>Odvoz suti a vybouraných hmot na skládku nebo meziskládku se složením, na vzdálenost do 1 km</t>
  </si>
  <si>
    <t>https://podminky.urs.cz/item/CS_URS_2023_02/997013501</t>
  </si>
  <si>
    <t>41</t>
  </si>
  <si>
    <t>997013509</t>
  </si>
  <si>
    <t>Příplatek k odvozu suti a vybouraných hmot na skládku ZKD 1 km přes 1 km</t>
  </si>
  <si>
    <t>-929582181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</si>
  <si>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</si>
  <si>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</si>
  <si>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51,431*36 'Přepočtené koeficientem množství</t>
  </si>
  <si>
    <t>42</t>
  </si>
  <si>
    <t>997013631</t>
  </si>
  <si>
    <t>Poplatek za uložení na skládce (skládkovné) stavebního odpadu směsného kód odpadu 17 09 04</t>
  </si>
  <si>
    <t>588258317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</si>
  <si>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</si>
  <si>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</si>
  <si>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998</t>
  </si>
  <si>
    <t>Přesun hmot</t>
  </si>
  <si>
    <t>43</t>
  </si>
  <si>
    <t>998018001</t>
  </si>
  <si>
    <t>Přesun hmot ruční pro budovy v do 6 m</t>
  </si>
  <si>
    <t>-2116184828</t>
  </si>
  <si>
    <t>Přesun hmot pro budovy občanské výstavby, bydlení, výrobu a služby ruční - bez užití mechanizace vodorovná dopravní vzdálenost do 100 m pro budovy s jakoukoliv nosnou konstrukcí výšky do 6 m</t>
  </si>
  <si>
    <t>https://podminky.urs.cz/item/CS_URS_2023_02/998018001</t>
  </si>
  <si>
    <t>PSV</t>
  </si>
  <si>
    <t>Práce a dodávky PSV</t>
  </si>
  <si>
    <t>711</t>
  </si>
  <si>
    <t>Izolace proti vodě, vlhkosti a plynům</t>
  </si>
  <si>
    <t>44</t>
  </si>
  <si>
    <t>711111001</t>
  </si>
  <si>
    <t>Provedení izolace proti zemní vlhkosti vodorovné za studena nátěrem penetračním</t>
  </si>
  <si>
    <t>-473543814</t>
  </si>
  <si>
    <t>Provedení izolace proti zemní vlhkosti natěradly a tmely za studena na ploše vodorovné V nátěrem penetračním</t>
  </si>
  <si>
    <t>https://podminky.urs.cz/item/CS_URS_2023_02/711111001</t>
  </si>
  <si>
    <t>6,25*0,80*2</t>
  </si>
  <si>
    <t>6,50*0,80*2</t>
  </si>
  <si>
    <t>8,75*0,80*2</t>
  </si>
  <si>
    <t>15,50*0,80*2</t>
  </si>
  <si>
    <t>(1,65+2,50+4,15+0,25+3,75+0,25+1,00*6)*0,70*2</t>
  </si>
  <si>
    <t>(0,30+0,40+0,95*2+1,00*2)*0,70*2</t>
  </si>
  <si>
    <t>(2,50*5+2,40)*0,70*2</t>
  </si>
  <si>
    <t>(1,00+2,10+1,00+5,00+4,50+3,00)*0,70*2</t>
  </si>
  <si>
    <t>45</t>
  </si>
  <si>
    <t>M</t>
  </si>
  <si>
    <t>11163150</t>
  </si>
  <si>
    <t>lak penetrační asfaltový</t>
  </si>
  <si>
    <t>656022187</t>
  </si>
  <si>
    <t>135,71*0,0003</t>
  </si>
  <si>
    <t>46</t>
  </si>
  <si>
    <t>711131811</t>
  </si>
  <si>
    <t>Odstranění izolace proti zemní vlhkosti vodorovné</t>
  </si>
  <si>
    <t>-1863580881</t>
  </si>
  <si>
    <t>Odstranění izolace proti zemní vlhkosti na ploše vodorovné V</t>
  </si>
  <si>
    <t>https://podminky.urs.cz/item/CS_URS_2023_02/711131811</t>
  </si>
  <si>
    <t>6,25*0,60*2</t>
  </si>
  <si>
    <t>6,50*0,60*2</t>
  </si>
  <si>
    <t>8,75*0,60*2</t>
  </si>
  <si>
    <t>15,50*0,60*2</t>
  </si>
  <si>
    <t>(1,65+2,50+4,15+0,25+3,75+0,25+1,00*6)*0,50*2</t>
  </si>
  <si>
    <t>(0,30+0,40+0,95*2+1,00*2)*0,50*2</t>
  </si>
  <si>
    <t>(2,50*5+2,40)*0,50*2</t>
  </si>
  <si>
    <t>(1,00+2,10+1,00+5,00+4,50+3,00)*0,50*2</t>
  </si>
  <si>
    <t>47</t>
  </si>
  <si>
    <t>711141559</t>
  </si>
  <si>
    <t>Provedení izolace proti zemní vlhkosti pásy přitavením vodorovné NAIP</t>
  </si>
  <si>
    <t>-843317927</t>
  </si>
  <si>
    <t>Provedení izolace proti zemní vlhkosti pásy přitavením NAIP na ploše vodorovné V</t>
  </si>
  <si>
    <t>https://podminky.urs.cz/item/CS_URS_2023_02/711141559</t>
  </si>
  <si>
    <t>48</t>
  </si>
  <si>
    <t>SKA.602936</t>
  </si>
  <si>
    <t>ELASTODEK 40 STANDARD mineral 7,5 M2</t>
  </si>
  <si>
    <t>-496183466</t>
  </si>
  <si>
    <t>135,71/2*1,16550</t>
  </si>
  <si>
    <t>49</t>
  </si>
  <si>
    <t>BRM.N1038</t>
  </si>
  <si>
    <t>FOALBIT AL S40, tl. 4,0 mm, podkladní</t>
  </si>
  <si>
    <t>916249843</t>
  </si>
  <si>
    <t>50</t>
  </si>
  <si>
    <t>998711201</t>
  </si>
  <si>
    <t>Přesun hmot procentní pro izolace proti vodě, vlhkosti a plynům v objektech v do 6 m</t>
  </si>
  <si>
    <t>%</t>
  </si>
  <si>
    <t>630948536</t>
  </si>
  <si>
    <t>Přesun hmot pro izolace proti vodě, vlhkosti a plynům stanovený procentní sazbou (%) z ceny vodorovná dopravní vzdálenost do 50 m v objektech výšky do 6 m</t>
  </si>
  <si>
    <t>https://podminky.urs.cz/item/CS_URS_2023_02/998711201</t>
  </si>
  <si>
    <t>721</t>
  </si>
  <si>
    <t>Zdravotechnika - vnitřní kanalizace</t>
  </si>
  <si>
    <t>51</t>
  </si>
  <si>
    <t>721.1</t>
  </si>
  <si>
    <t>Napojení odvětrání kanalizace na stávající - předpoklad</t>
  </si>
  <si>
    <t>ks</t>
  </si>
  <si>
    <t>1216875605</t>
  </si>
  <si>
    <t>Napojení odvětrání kanalizace na stávající předpoklad</t>
  </si>
  <si>
    <t>52</t>
  </si>
  <si>
    <t>721171803</t>
  </si>
  <si>
    <t>Demontáž potrubí z PVC D do 75</t>
  </si>
  <si>
    <t>-1304623343</t>
  </si>
  <si>
    <t>Demontáž potrubí z novodurových trub odpadních nebo připojovacích do D 75</t>
  </si>
  <si>
    <t>https://podminky.urs.cz/item/CS_URS_2023_02/721171803</t>
  </si>
  <si>
    <t>"50% z montáže</t>
  </si>
  <si>
    <t>(35,55+29,80)/2</t>
  </si>
  <si>
    <t>53</t>
  </si>
  <si>
    <t>721171808</t>
  </si>
  <si>
    <t>Demontáž potrubí z PVC D přes 75 do 114</t>
  </si>
  <si>
    <t>-1262000034</t>
  </si>
  <si>
    <t>Demontáž potrubí z novodurových trub odpadních nebo připojovacích přes 75 do D 114</t>
  </si>
  <si>
    <t>https://podminky.urs.cz/item/CS_URS_2023_02/721171808</t>
  </si>
  <si>
    <t>(39,60+5,50)/2</t>
  </si>
  <si>
    <t>54</t>
  </si>
  <si>
    <t>721171809</t>
  </si>
  <si>
    <t>Demontáž potrubí z PVC D přes 114 do 160</t>
  </si>
  <si>
    <t>-344880655</t>
  </si>
  <si>
    <t>Demontáž potrubí z novodurových trub odpadních nebo připojovacích přes 114 do D 160</t>
  </si>
  <si>
    <t>https://podminky.urs.cz/item/CS_URS_2023_02/721171809</t>
  </si>
  <si>
    <t>(16,50)/2</t>
  </si>
  <si>
    <t>55</t>
  </si>
  <si>
    <t>721173604</t>
  </si>
  <si>
    <t>Potrubí kanalizační z PE svodné DN 70</t>
  </si>
  <si>
    <t>1674866788</t>
  </si>
  <si>
    <t>Potrubí z trub polyetylenových svařované svodné (ležaté) DN 70</t>
  </si>
  <si>
    <t>https://podminky.urs.cz/item/CS_URS_2023_02/721173604</t>
  </si>
  <si>
    <t>2,50+1,65+1,00*6+0,25+0,25+1,20+0,30+2,50*5+2,40+2,50+1,00+5,00</t>
  </si>
  <si>
    <t>56</t>
  </si>
  <si>
    <t>721173606</t>
  </si>
  <si>
    <t>Potrubí kanalizační z PE svodné DN 100</t>
  </si>
  <si>
    <t>85266793</t>
  </si>
  <si>
    <t>Potrubí z trub polyetylenových svařované svodné (ležaté) DN 100</t>
  </si>
  <si>
    <t>https://podminky.urs.cz/item/CS_URS_2023_02/721173606</t>
  </si>
  <si>
    <t>4,15+3,75+3,75+3,30+0,40+0,95*2+1,00*2+7,25+2,50+1,00+2,10+4,50+3,00</t>
  </si>
  <si>
    <t>57</t>
  </si>
  <si>
    <t>721173607</t>
  </si>
  <si>
    <t>Potrubí kanalizační z PE svodné DN 125</t>
  </si>
  <si>
    <t>-887851519</t>
  </si>
  <si>
    <t>Potrubí z trub polyetylenových svařované svodné (ležaté) DN 125</t>
  </si>
  <si>
    <t>https://podminky.urs.cz/item/CS_URS_2023_02/721173607</t>
  </si>
  <si>
    <t>0,50+2,00+2,00+1,50+10,50</t>
  </si>
  <si>
    <t>58</t>
  </si>
  <si>
    <t>721173704</t>
  </si>
  <si>
    <t>Potrubí kanalizační z PE odpadní DN 70</t>
  </si>
  <si>
    <t>-238462212</t>
  </si>
  <si>
    <t>Potrubí z trub polyetylenových svařované odpadní (svislé) DN 70</t>
  </si>
  <si>
    <t>https://podminky.urs.cz/item/CS_URS_2023_02/721173704</t>
  </si>
  <si>
    <t>0,60+0,10+0,40*2+0,60+0,10+0,40*2+0,60+0,30+0,60+0,30+0,60+0,75*2+0,60+0,10+0,40*2</t>
  </si>
  <si>
    <t>0,60+0,60+0,60+4,10+0,10*3+0,60+0,10+0,90*2+0,60+0,10+0,45*2+0,60</t>
  </si>
  <si>
    <t>59</t>
  </si>
  <si>
    <t>721173706</t>
  </si>
  <si>
    <t>Potrubí kanalizační z PE odpadní DN 100</t>
  </si>
  <si>
    <t>-691164891</t>
  </si>
  <si>
    <t>Potrubí z trub polyetylenových svařované odpadní (svislé) DN 100</t>
  </si>
  <si>
    <t>https://podminky.urs.cz/item/CS_URS_2023_02/721173706</t>
  </si>
  <si>
    <t>60</t>
  </si>
  <si>
    <t>721210817</t>
  </si>
  <si>
    <t>Demontáž vpustí vanových DN 70</t>
  </si>
  <si>
    <t>-862116818</t>
  </si>
  <si>
    <t>Demontáž kanalizačního příslušenství vpustí vanových DN 70</t>
  </si>
  <si>
    <t>https://podminky.urs.cz/item/CS_URS_2023_02/721210817</t>
  </si>
  <si>
    <t>61</t>
  </si>
  <si>
    <t>721211421</t>
  </si>
  <si>
    <t>Vpusť podlahová se svislým odtokem DN 50/75/110 mřížka nerez 115x115</t>
  </si>
  <si>
    <t>-1798365145</t>
  </si>
  <si>
    <t>Podlahové vpusti se svislým odtokem DN 50/75/110 mřížka nerez 115x115</t>
  </si>
  <si>
    <t>https://podminky.urs.cz/item/CS_URS_2023_02/721211421</t>
  </si>
  <si>
    <t>62</t>
  </si>
  <si>
    <t>HZS2211</t>
  </si>
  <si>
    <t>Hodinová zúčtovací sazba instalatér - ostatní práce</t>
  </si>
  <si>
    <t>832292528</t>
  </si>
  <si>
    <t>Hodinové zúčtovací sazby profesí PSV provádění stavebních instalací instalatér</t>
  </si>
  <si>
    <t>https://podminky.urs.cz/item/CS_URS_2023_02/HZS2211</t>
  </si>
  <si>
    <t>4*8</t>
  </si>
  <si>
    <t>63</t>
  </si>
  <si>
    <t>998721201</t>
  </si>
  <si>
    <t>Přesun hmot procentní pro vnitřní kanalizace v objektech v do 6 m</t>
  </si>
  <si>
    <t>1629938824</t>
  </si>
  <si>
    <t>Přesun hmot pro vnitřní kanalizace stanovený procentní sazbou (%) z ceny vodorovná dopravní vzdálenost do 50 m v objektech výšky do 6 m</t>
  </si>
  <si>
    <t>https://podminky.urs.cz/item/CS_URS_2023_02/998721201</t>
  </si>
  <si>
    <t>725</t>
  </si>
  <si>
    <t>Zdravotechnika - zařizovací předměty</t>
  </si>
  <si>
    <t>64</t>
  </si>
  <si>
    <t>725110814</t>
  </si>
  <si>
    <t>Demontáž klozetu Kombi</t>
  </si>
  <si>
    <t>soubor</t>
  </si>
  <si>
    <t>-34819869</t>
  </si>
  <si>
    <t>Demontáž klozetů kombi</t>
  </si>
  <si>
    <t>https://podminky.urs.cz/item/CS_URS_2023_02/725110814</t>
  </si>
  <si>
    <t>3+1+5+2</t>
  </si>
  <si>
    <t>65</t>
  </si>
  <si>
    <t>725119122</t>
  </si>
  <si>
    <t>Montáž klozetových mís kombi</t>
  </si>
  <si>
    <t>-511848618</t>
  </si>
  <si>
    <t>Zařízení záchodů montáž klozetových mís kombi</t>
  </si>
  <si>
    <t>https://podminky.urs.cz/item/CS_URS_2023_02/725119122</t>
  </si>
  <si>
    <t>66</t>
  </si>
  <si>
    <t>725122817</t>
  </si>
  <si>
    <t>Demontáž pisoárových stání bez nádrže a jedním záchodkem</t>
  </si>
  <si>
    <t>-104108701</t>
  </si>
  <si>
    <t>Demontáž pisoárů bez nádrže s rohovým ventilem s 1 záchodkem</t>
  </si>
  <si>
    <t>https://podminky.urs.cz/item/CS_URS_2023_02/725122817</t>
  </si>
  <si>
    <t>3+3</t>
  </si>
  <si>
    <t>67</t>
  </si>
  <si>
    <t>725129101</t>
  </si>
  <si>
    <t>Montáž pisoáru keramického</t>
  </si>
  <si>
    <t>318376698</t>
  </si>
  <si>
    <t>Pisoárové záchodky montáž ostatních typů keramických</t>
  </si>
  <si>
    <t>https://podminky.urs.cz/item/CS_URS_2023_02/725129101</t>
  </si>
  <si>
    <t>68</t>
  </si>
  <si>
    <t>725210821</t>
  </si>
  <si>
    <t>Demontáž umyvadel bez výtokových armatur</t>
  </si>
  <si>
    <t>1034866364</t>
  </si>
  <si>
    <t>Demontáž umyvadel bez výtokových armatur umyvadel</t>
  </si>
  <si>
    <t>https://podminky.urs.cz/item/CS_URS_2023_02/725210821</t>
  </si>
  <si>
    <t>3+8+2+8</t>
  </si>
  <si>
    <t>69</t>
  </si>
  <si>
    <t>725219102</t>
  </si>
  <si>
    <t>Montáž umyvadla připevněného na šrouby do zdiva</t>
  </si>
  <si>
    <t>-577802475</t>
  </si>
  <si>
    <t>Umyvadla montáž umyvadel ostatních typů na šrouby</t>
  </si>
  <si>
    <t>https://podminky.urs.cz/item/CS_URS_2023_02/725219102</t>
  </si>
  <si>
    <t>70</t>
  </si>
  <si>
    <t>725310823</t>
  </si>
  <si>
    <t>Demontáž dřez jednoduchý vestavěný v kuchyňských sestavách bez výtokových armatur</t>
  </si>
  <si>
    <t>9397796</t>
  </si>
  <si>
    <t>Demontáž dřezů jednodílných bez výtokových armatur vestavěných v kuchyňských sestavách</t>
  </si>
  <si>
    <t>https://podminky.urs.cz/item/CS_URS_2023_02/725310823</t>
  </si>
  <si>
    <t>71</t>
  </si>
  <si>
    <t>725319111</t>
  </si>
  <si>
    <t>Montáž dřezu ostatních typů</t>
  </si>
  <si>
    <t>-1322805332</t>
  </si>
  <si>
    <t>Dřezy bez výtokových armatur montáž dřezů ostatních typů</t>
  </si>
  <si>
    <t>https://podminky.urs.cz/item/CS_URS_2023_02/725319111</t>
  </si>
  <si>
    <t>72</t>
  </si>
  <si>
    <t>725810811</t>
  </si>
  <si>
    <t>Demontáž ventilů výtokových nástěnných</t>
  </si>
  <si>
    <t>-360988244</t>
  </si>
  <si>
    <t>Demontáž výtokových ventilů nástěnných</t>
  </si>
  <si>
    <t>https://podminky.urs.cz/item/CS_URS_2023_02/725810811</t>
  </si>
  <si>
    <t>3+3+3+1+5+2+2</t>
  </si>
  <si>
    <t>73</t>
  </si>
  <si>
    <t>725819401</t>
  </si>
  <si>
    <t>Montáž ventilů rohových G 1/2" s připojovací trubičkou</t>
  </si>
  <si>
    <t>-904110882</t>
  </si>
  <si>
    <t>Ventily montáž ventilů ostatních typů rohových s připojovací trubičkou G 1/2"</t>
  </si>
  <si>
    <t>https://podminky.urs.cz/item/CS_URS_2023_02/725819401</t>
  </si>
  <si>
    <t>74</t>
  </si>
  <si>
    <t>725850800</t>
  </si>
  <si>
    <t>Demontáž ventilů odpadních</t>
  </si>
  <si>
    <t>-1243633945</t>
  </si>
  <si>
    <t>Demontáž odpadních ventilů všech připojovacích dimenzí</t>
  </si>
  <si>
    <t>https://podminky.urs.cz/item/CS_URS_2023_02/725850800</t>
  </si>
  <si>
    <t>7+8+5+8+11+3+3</t>
  </si>
  <si>
    <t>75</t>
  </si>
  <si>
    <t>725800982</t>
  </si>
  <si>
    <t>Zpětná montáž ventilu odpadního</t>
  </si>
  <si>
    <t>52810077</t>
  </si>
  <si>
    <t>Opravy zařizovacích armatur zpětná montáž odpadního ventilu</t>
  </si>
  <si>
    <t>https://podminky.urs.cz/item/CS_URS_2023_02/725800982</t>
  </si>
  <si>
    <t>76</t>
  </si>
  <si>
    <t>725860811</t>
  </si>
  <si>
    <t>Demontáž uzávěrů zápachu jednoduchých</t>
  </si>
  <si>
    <t>-516153084</t>
  </si>
  <si>
    <t>Demontáž zápachových uzávěrek pro zařizovací předměty jednoduchých</t>
  </si>
  <si>
    <t>https://podminky.urs.cz/item/CS_URS_2023_02/725860811</t>
  </si>
  <si>
    <t>77</t>
  </si>
  <si>
    <t>725800992</t>
  </si>
  <si>
    <t>Zpětná montáž uzávěrky zápachové jednoduché</t>
  </si>
  <si>
    <t>-2047267808</t>
  </si>
  <si>
    <t>Opravy zařizovacích armatur zpětná montáž zápachové uzávěrky jednoduché</t>
  </si>
  <si>
    <t>https://podminky.urs.cz/item/CS_URS_2023_02/725800992</t>
  </si>
  <si>
    <t>78</t>
  </si>
  <si>
    <t>-20215268</t>
  </si>
  <si>
    <t>79</t>
  </si>
  <si>
    <t>998725201</t>
  </si>
  <si>
    <t>Přesun hmot procentní pro zařizovací předměty v objektech v do 6 m</t>
  </si>
  <si>
    <t>-709875886</t>
  </si>
  <si>
    <t>Přesun hmot pro zařizovací předměty stanovený procentní sazbou (%) z ceny vodorovná dopravní vzdálenost do 50 m v objektech výšky do 6 m</t>
  </si>
  <si>
    <t>https://podminky.urs.cz/item/CS_URS_2023_02/998725201</t>
  </si>
  <si>
    <t>771</t>
  </si>
  <si>
    <t>Podlahy z dlaždic</t>
  </si>
  <si>
    <t>80</t>
  </si>
  <si>
    <t>771111011</t>
  </si>
  <si>
    <t>Vysátí podkladu před pokládkou dlažby</t>
  </si>
  <si>
    <t>555067304</t>
  </si>
  <si>
    <t>Příprava podkladu před provedením dlažby vysátí podlah</t>
  </si>
  <si>
    <t>https://podminky.urs.cz/item/CS_URS_2023_02/771111011</t>
  </si>
  <si>
    <t>81</t>
  </si>
  <si>
    <t>771121011</t>
  </si>
  <si>
    <t>Nátěr penetrační na podlahu</t>
  </si>
  <si>
    <t>-48247536</t>
  </si>
  <si>
    <t>Příprava podkladu před provedením dlažby nátěr penetrační na podlahu</t>
  </si>
  <si>
    <t>https://podminky.urs.cz/item/CS_URS_2023_02/771121011</t>
  </si>
  <si>
    <t>82</t>
  </si>
  <si>
    <t>771573810</t>
  </si>
  <si>
    <t>Demontáž podlah z dlaždic keramických lepených</t>
  </si>
  <si>
    <t>555739165</t>
  </si>
  <si>
    <t>https://podminky.urs.cz/item/CS_URS_2023_02/771573810</t>
  </si>
  <si>
    <t>6,86*2,78</t>
  </si>
  <si>
    <t>0,80*0,15</t>
  </si>
  <si>
    <t>1,65*0,80</t>
  </si>
  <si>
    <t>1,65*1,10</t>
  </si>
  <si>
    <t>0,90*0,90*5</t>
  </si>
  <si>
    <t>0,90*0,75*5</t>
  </si>
  <si>
    <t>0,60*0,10*12</t>
  </si>
  <si>
    <t>Mezisoučet</t>
  </si>
  <si>
    <t>2,10*1,86</t>
  </si>
  <si>
    <t>3,60*1,25</t>
  </si>
  <si>
    <t>1,25*1,95*2</t>
  </si>
  <si>
    <t>0,80*0,15*2</t>
  </si>
  <si>
    <t>0,60*0,15*2</t>
  </si>
  <si>
    <t>4,80*1,15</t>
  </si>
  <si>
    <t>0,60*0,10*5</t>
  </si>
  <si>
    <t>0,80*1,50*4</t>
  </si>
  <si>
    <t>1,10*0,90</t>
  </si>
  <si>
    <t>2,10*0,66</t>
  </si>
  <si>
    <t>3,34*3,45</t>
  </si>
  <si>
    <t>0,60*0,15</t>
  </si>
  <si>
    <t>0,70*0,15</t>
  </si>
  <si>
    <t>0,60*0,10*6</t>
  </si>
  <si>
    <t>3,37*0,70</t>
  </si>
  <si>
    <t>0,80*1,00*4</t>
  </si>
  <si>
    <t>0,80*1,02*2</t>
  </si>
  <si>
    <t>0,80*1,40</t>
  </si>
  <si>
    <t>0,60*0,10</t>
  </si>
  <si>
    <t>1,75*0,80</t>
  </si>
  <si>
    <t>((3,22*0,80)/2)*2,90</t>
  </si>
  <si>
    <t>0,90*0,15</t>
  </si>
  <si>
    <t>2,20*1,43</t>
  </si>
  <si>
    <t>0,90*0,30</t>
  </si>
  <si>
    <t>0,60*0,10*2</t>
  </si>
  <si>
    <t>1,85*2,20</t>
  </si>
  <si>
    <t>1,80*1,30</t>
  </si>
  <si>
    <t>3,63*1,90</t>
  </si>
  <si>
    <t>0,90*1,45*2</t>
  </si>
  <si>
    <t>83</t>
  </si>
  <si>
    <t>771574416</t>
  </si>
  <si>
    <t>Montáž podlah keramických hladkých lepených cementovým flexibilním lepidlem přes 9 do 12 ks/m2</t>
  </si>
  <si>
    <t>115551359</t>
  </si>
  <si>
    <t>Montáž podlah z dlaždic keramických lepených cementovým flexibilním lepidlem hladkých, tloušťky do 10 mm přes 9 do 12 ks/m2</t>
  </si>
  <si>
    <t>https://podminky.urs.cz/item/CS_URS_2023_02/771574416</t>
  </si>
  <si>
    <t>84</t>
  </si>
  <si>
    <t>59761160</t>
  </si>
  <si>
    <t>dlažba keramická slinutá mrazuvzdorná do interiéru i exteriéru povrch hladký/matný tl do 10mm přes 9 do 12ks/m2 - předpoklad</t>
  </si>
  <si>
    <t>-213685959</t>
  </si>
  <si>
    <t>dlažba keramická slinutá mrazuvzdorná do interiéru i exteriéru povrch hladký/matný tl do 10mm přes 9 do 12ks/m2</t>
  </si>
  <si>
    <t>104,09*1,05</t>
  </si>
  <si>
    <t>85</t>
  </si>
  <si>
    <t>771577212</t>
  </si>
  <si>
    <t>Příplatek k montáži podlah keramických lepených cementovým flexibilním lepidlem za omezený prostor</t>
  </si>
  <si>
    <t>1691083421</t>
  </si>
  <si>
    <t>Montáž podlah z dlaždic keramických lepených cementovým flexibilním lepidlem Příplatek k cenám za podlahy v omezeném prostoru</t>
  </si>
  <si>
    <t>https://podminky.urs.cz/item/CS_URS_2023_02/771577212</t>
  </si>
  <si>
    <t>86</t>
  </si>
  <si>
    <t>771591112</t>
  </si>
  <si>
    <t>Izolace pod dlažbu nátěrem nebo stěrkou ve dvou vrstvách</t>
  </si>
  <si>
    <t>-1009722211</t>
  </si>
  <si>
    <t>Izolace podlahy pod dlažbu nátěrem nebo stěrkou ve dvou vrstvách</t>
  </si>
  <si>
    <t>https://podminky.urs.cz/item/CS_URS_2023_02/771591112</t>
  </si>
  <si>
    <t>87</t>
  </si>
  <si>
    <t>771591115</t>
  </si>
  <si>
    <t>Podlahy spárování silikonem</t>
  </si>
  <si>
    <t>698651505</t>
  </si>
  <si>
    <t>Podlahy - dokončovací práce spárování silikonem</t>
  </si>
  <si>
    <t>https://podminky.urs.cz/item/CS_URS_2023_02/771591115</t>
  </si>
  <si>
    <t>6,86*2+2,78*2</t>
  </si>
  <si>
    <t>1,65*2+0,80*2</t>
  </si>
  <si>
    <t>1,65*2+1,10*2</t>
  </si>
  <si>
    <t>0,90*4*5</t>
  </si>
  <si>
    <t>0,90*2*5+0,75*2*5</t>
  </si>
  <si>
    <t>5,46*2+2,10*2</t>
  </si>
  <si>
    <t>1,95*2*2+1,25*2*2</t>
  </si>
  <si>
    <t>1,50*2*4+0,80*2*4</t>
  </si>
  <si>
    <t>1,10*2+0,90*2</t>
  </si>
  <si>
    <t>3,34*2+3,45*2-0,80*2</t>
  </si>
  <si>
    <t>3,37*2+0,70</t>
  </si>
  <si>
    <t>1,00*2*4+0,80*2*4</t>
  </si>
  <si>
    <t>1,02*2*2+0,80*2*2</t>
  </si>
  <si>
    <t>0,80*2+1,40*2</t>
  </si>
  <si>
    <t>1,72*2+0,80*2</t>
  </si>
  <si>
    <t>3,22+0,80+2,90*2+0,40</t>
  </si>
  <si>
    <t>2,20*2+1,43*2+0,30*2</t>
  </si>
  <si>
    <t>3,65*2+2,20*2</t>
  </si>
  <si>
    <t>1,40*2+0,80*2</t>
  </si>
  <si>
    <t>3,63*2+1,90*2+0,30*2</t>
  </si>
  <si>
    <t>1,45*2*2+0,90*2*2</t>
  </si>
  <si>
    <t>88</t>
  </si>
  <si>
    <t>771591184</t>
  </si>
  <si>
    <t>Pracnější řezání podlah z dlaždic keramických rovné</t>
  </si>
  <si>
    <t>-702206931</t>
  </si>
  <si>
    <t>Podlahy - dokončovací práce pracnější řezání dlaždic keramických rovné</t>
  </si>
  <si>
    <t>https://podminky.urs.cz/item/CS_URS_2023_02/771591184</t>
  </si>
  <si>
    <t>89</t>
  </si>
  <si>
    <t>771591241</t>
  </si>
  <si>
    <t>Izolace těsnícími pásy vnitřní kout</t>
  </si>
  <si>
    <t>707707560</t>
  </si>
  <si>
    <t>Izolace podlahy pod dlažbu těsnícími izolačními pásy vnitřní kout</t>
  </si>
  <si>
    <t>https://podminky.urs.cz/item/CS_URS_2023_02/771591241</t>
  </si>
  <si>
    <t>6++5+4+2+4*6+4</t>
  </si>
  <si>
    <t>5+4+5+4+4*5</t>
  </si>
  <si>
    <t>4*10+4+4+4</t>
  </si>
  <si>
    <t>4+5+4+4+4+4</t>
  </si>
  <si>
    <t>90</t>
  </si>
  <si>
    <t>771591242</t>
  </si>
  <si>
    <t>Izolace těsnícími pásy vnější roh</t>
  </si>
  <si>
    <t>1015231334</t>
  </si>
  <si>
    <t>Izolace podlahy pod dlažbu těsnícími izolačními pásy vnější roh</t>
  </si>
  <si>
    <t>https://podminky.urs.cz/item/CS_URS_2023_02/771591242</t>
  </si>
  <si>
    <t>1+1+2+1+1+2+1+2</t>
  </si>
  <si>
    <t>91</t>
  </si>
  <si>
    <t>771591251</t>
  </si>
  <si>
    <t>Izolace těsnící manžetou pro prostupy potrubí</t>
  </si>
  <si>
    <t>510203916</t>
  </si>
  <si>
    <t>Izolace podlahy pod dlažbu těsnícími izolačními pásy z manžety pro prostupy potrubí</t>
  </si>
  <si>
    <t>https://podminky.urs.cz/item/CS_URS_2023_02/771591251</t>
  </si>
  <si>
    <t>5+6+3+1+5+2</t>
  </si>
  <si>
    <t>92</t>
  </si>
  <si>
    <t>771591264</t>
  </si>
  <si>
    <t>Izolace těsnícími pásy mezi podlahou a stěnou</t>
  </si>
  <si>
    <t>-506828102</t>
  </si>
  <si>
    <t>Izolace podlahy pod dlažbu těsnícími izolačními pásy mezi podlahou a stěnu</t>
  </si>
  <si>
    <t>https://podminky.urs.cz/item/CS_URS_2023_02/771591264</t>
  </si>
  <si>
    <t>6,86*2+2,78*2-0,80-0,60*5</t>
  </si>
  <si>
    <t>1,65*2+0,80*2-0,60</t>
  </si>
  <si>
    <t>1,65*2+1,10*2-0,60*2</t>
  </si>
  <si>
    <t>0,90*4*5-0,60*5</t>
  </si>
  <si>
    <t>0,90*2*5+0,75*2*5-0,60*2*5</t>
  </si>
  <si>
    <t>5,46*2+2,10*2-0,60*3</t>
  </si>
  <si>
    <t>1,95*2*2+1,25*2*2-0,60*2-0,80*2</t>
  </si>
  <si>
    <t>5,46*2+2,10*2-0,60*4</t>
  </si>
  <si>
    <t>1,50*2*4+0,80*2*4-0,60*4</t>
  </si>
  <si>
    <t>1,10*2+0,90*2-0,60</t>
  </si>
  <si>
    <t>3,34*2+3,45*2-0,80*2-0,60-0,70</t>
  </si>
  <si>
    <t>3,37*2+0,70-0,60*6</t>
  </si>
  <si>
    <t>1,00*2*4+0,80*2*4-0,60*4</t>
  </si>
  <si>
    <t>1,02*2*2+0,80*2*2-0,60*2</t>
  </si>
  <si>
    <t>0,80*2+1,40*2-0,60</t>
  </si>
  <si>
    <t>1,72*2+0,80*2-0,60*2</t>
  </si>
  <si>
    <t>3,22+0,80+2,90*2+0,40-0,90</t>
  </si>
  <si>
    <t>2,20*2+1,43*2+0,30*2-0,80-0,60</t>
  </si>
  <si>
    <t>3,65*2+2,20*2-0,60*2</t>
  </si>
  <si>
    <t>1,40*2+0,80*2-0,60</t>
  </si>
  <si>
    <t>3,63*2+1,90*2+0,30*2-0,80-0,60*2</t>
  </si>
  <si>
    <t>1,45*2*2+0,90*2*2-0,60*2</t>
  </si>
  <si>
    <t>93</t>
  </si>
  <si>
    <t>771495143</t>
  </si>
  <si>
    <t>Průnik dlažbou kruhový přes DN 90</t>
  </si>
  <si>
    <t>-455669032</t>
  </si>
  <si>
    <t>Obklad - dokončující práce průnik obkladem kruhový, bez izolace přes DN 90</t>
  </si>
  <si>
    <t>94</t>
  </si>
  <si>
    <t>771495153</t>
  </si>
  <si>
    <t>Průnik dlažbou hranatý o delší straně přes 90 mm</t>
  </si>
  <si>
    <t>935908817</t>
  </si>
  <si>
    <t>Obklad - dokončující práce průnik obkladem hranatý, bez izolace, o delší straně přes 90 mm</t>
  </si>
  <si>
    <t>5+6</t>
  </si>
  <si>
    <t>95</t>
  </si>
  <si>
    <t>998771201</t>
  </si>
  <si>
    <t>Přesun hmot procentní pro podlahy z dlaždic v objektech v do 6 m</t>
  </si>
  <si>
    <t>-1533666059</t>
  </si>
  <si>
    <t>Přesun hmot pro podlahy z dlaždic stanovený procentní sazbou (%) z ceny vodorovná dopravní vzdálenost do 50 m v objektech výšky do 6 m</t>
  </si>
  <si>
    <t>https://podminky.urs.cz/item/CS_URS_2023_02/998771201</t>
  </si>
  <si>
    <t>776</t>
  </si>
  <si>
    <t>Podlahy povlakové</t>
  </si>
  <si>
    <t>96</t>
  </si>
  <si>
    <t>776111116</t>
  </si>
  <si>
    <t>Odstranění zbytků lepidla z podkladu povlakových podlah broušením</t>
  </si>
  <si>
    <t>-1439077068</t>
  </si>
  <si>
    <t>Příprava podkladu broušení podlah stávajícího podkladu pro odstranění lepidla (po starých krytinách)</t>
  </si>
  <si>
    <t>https://podminky.urs.cz/item/CS_URS_2023_02/776111116</t>
  </si>
  <si>
    <t>97</t>
  </si>
  <si>
    <t>776111311</t>
  </si>
  <si>
    <t>Vysátí podkladu povlakových podlah</t>
  </si>
  <si>
    <t>492355967</t>
  </si>
  <si>
    <t>Příprava podkladu vysátí podlah</t>
  </si>
  <si>
    <t>https://podminky.urs.cz/item/CS_URS_2023_02/776111311</t>
  </si>
  <si>
    <t>98</t>
  </si>
  <si>
    <t>776121112</t>
  </si>
  <si>
    <t>Vodou ředitelná penetrace savého podkladu povlakových podlah</t>
  </si>
  <si>
    <t>-1139732098</t>
  </si>
  <si>
    <t>Příprava podkladu penetrace vodou ředitelná podlah</t>
  </si>
  <si>
    <t>https://podminky.urs.cz/item/CS_URS_2023_02/776121112</t>
  </si>
  <si>
    <t>99</t>
  </si>
  <si>
    <t>776141112</t>
  </si>
  <si>
    <t>Stěrka podlahová nivelační pro vyrovnání podkladu povlakových podlah pevnosti 20 MPa tl přes 3 do 5 mm</t>
  </si>
  <si>
    <t>-1193304155</t>
  </si>
  <si>
    <t>Příprava podkladu vyrovnání samonivelační stěrkou podlah min.pevnosti 20 MPa, tloušťky přes 3 do 5 mm</t>
  </si>
  <si>
    <t>https://podminky.urs.cz/item/CS_URS_2023_02/776141112</t>
  </si>
  <si>
    <t>776201811</t>
  </si>
  <si>
    <t>Demontáž lepených povlakových podlah bez podložky ručně</t>
  </si>
  <si>
    <t>-857528233</t>
  </si>
  <si>
    <t>Demontáž povlakových podlahovin lepených ručně bez podložky</t>
  </si>
  <si>
    <t>https://podminky.urs.cz/item/CS_URS_2023_02/776201811</t>
  </si>
  <si>
    <t>2,30*1,20</t>
  </si>
  <si>
    <t>3,40*1,20</t>
  </si>
  <si>
    <t>3,31*1,20</t>
  </si>
  <si>
    <t>1,55*1,60</t>
  </si>
  <si>
    <t>101</t>
  </si>
  <si>
    <t>776221211</t>
  </si>
  <si>
    <t>Lepení čtverců z PVC standardním lepidlem</t>
  </si>
  <si>
    <t>-911505587</t>
  </si>
  <si>
    <t>Montáž podlahovin z PVC lepením standardním lepidlem ze čtverců</t>
  </si>
  <si>
    <t>https://podminky.urs.cz/item/CS_URS_2023_02/776221211</t>
  </si>
  <si>
    <t>102</t>
  </si>
  <si>
    <t>28411031</t>
  </si>
  <si>
    <t>PVC vinyl heterogenní akustická čtverce 500x500mm, tl 3,40mm, nášlapná vrstva 0,67mm, třída zátěže 34/42, útlum 17dB, hořlavost Cfl S1</t>
  </si>
  <si>
    <t>745104082</t>
  </si>
  <si>
    <t>13,292*1,05</t>
  </si>
  <si>
    <t>103</t>
  </si>
  <si>
    <t>776223111</t>
  </si>
  <si>
    <t>Spoj povlakových podlahovin z PVC svařováním za tepla</t>
  </si>
  <si>
    <t>2015102876</t>
  </si>
  <si>
    <t>Montáž podlahovin z PVC spoj podlah svařováním za tepla (včetně frézování)</t>
  </si>
  <si>
    <t>https://podminky.urs.cz/item/CS_URS_2023_02/776223111</t>
  </si>
  <si>
    <t>104</t>
  </si>
  <si>
    <t>776410811</t>
  </si>
  <si>
    <t>Odstranění soklíků a lišt pryžových nebo plastových</t>
  </si>
  <si>
    <t>-116535152</t>
  </si>
  <si>
    <t>Demontáž soklíků nebo lišt pryžových nebo plastových</t>
  </si>
  <si>
    <t>https://podminky.urs.cz/item/CS_URS_2023_02/776410811</t>
  </si>
  <si>
    <t>6*1,20</t>
  </si>
  <si>
    <t>105</t>
  </si>
  <si>
    <t>776411111</t>
  </si>
  <si>
    <t>Montáž obvodových soklíků výšky do 80 mm</t>
  </si>
  <si>
    <t>917375799</t>
  </si>
  <si>
    <t>Montáž soklíků lepením obvodových, výšky do 80 mm</t>
  </si>
  <si>
    <t>https://podminky.urs.cz/item/CS_URS_2023_02/776411111</t>
  </si>
  <si>
    <t>106</t>
  </si>
  <si>
    <t>28411008</t>
  </si>
  <si>
    <t>lišta soklová PVC 16x60mm</t>
  </si>
  <si>
    <t>174958316</t>
  </si>
  <si>
    <t>7,20*1,10</t>
  </si>
  <si>
    <t>107</t>
  </si>
  <si>
    <t>776991821</t>
  </si>
  <si>
    <t>Odstranění lepidla ručně z podlah</t>
  </si>
  <si>
    <t>593716002</t>
  </si>
  <si>
    <t>Ostatní práce odstranění lepidla ručně z podlah</t>
  </si>
  <si>
    <t>https://podminky.urs.cz/item/CS_URS_2023_02/776991821</t>
  </si>
  <si>
    <t>108</t>
  </si>
  <si>
    <t>998776201</t>
  </si>
  <si>
    <t>Přesun hmot procentní pro podlahy povlakové v objektech v do 6 m</t>
  </si>
  <si>
    <t>1516848354</t>
  </si>
  <si>
    <t>Přesun hmot pro podlahy povlakové stanovený procentní sazbou (%) z ceny vodorovná dopravní vzdálenost do 50 m v objektech výšky do 6 m</t>
  </si>
  <si>
    <t>https://podminky.urs.cz/item/CS_URS_2023_02/998776201</t>
  </si>
  <si>
    <t>781</t>
  </si>
  <si>
    <t>Dokončovací práce - obklady</t>
  </si>
  <si>
    <t>109</t>
  </si>
  <si>
    <t>781111011</t>
  </si>
  <si>
    <t>Ometení (oprášení) stěny při přípravě podkladu</t>
  </si>
  <si>
    <t>1588885843</t>
  </si>
  <si>
    <t>Příprava podkladu před provedením obkladu oprášení (ometení) stěny</t>
  </si>
  <si>
    <t>https://podminky.urs.cz/item/CS_URS_2023_02/781111011</t>
  </si>
  <si>
    <t>110</t>
  </si>
  <si>
    <t>781121011</t>
  </si>
  <si>
    <t>Nátěr penetrační na stěnu</t>
  </si>
  <si>
    <t>189091714</t>
  </si>
  <si>
    <t>Příprava podkladu před provedením obkladu nátěr penetrační na stěnu</t>
  </si>
  <si>
    <t>https://podminky.urs.cz/item/CS_URS_2023_02/781121011</t>
  </si>
  <si>
    <t>111</t>
  </si>
  <si>
    <t>781131112</t>
  </si>
  <si>
    <t>Izolace pod obklad nátěrem nebo stěrkou ve dvou vrstvách</t>
  </si>
  <si>
    <t>2019529219</t>
  </si>
  <si>
    <t>Izolace stěny pod obklad izolace nátěrem nebo stěrkou ve dvou vrstvách</t>
  </si>
  <si>
    <t>https://podminky.urs.cz/item/CS_URS_2023_02/781131112</t>
  </si>
  <si>
    <t>112</t>
  </si>
  <si>
    <t>781131264</t>
  </si>
  <si>
    <t>Izolace pod obklad těsnícími pásy mezi stěnami</t>
  </si>
  <si>
    <t>557595003</t>
  </si>
  <si>
    <t>Izolace stěny pod obklad izolace těsnícími izolačními pásy mezi podlahou a stěnu</t>
  </si>
  <si>
    <t>https://podminky.urs.cz/item/CS_URS_2023_02/781131264</t>
  </si>
  <si>
    <t>0,60*21</t>
  </si>
  <si>
    <t>0,40*154</t>
  </si>
  <si>
    <t>113</t>
  </si>
  <si>
    <t>781473810</t>
  </si>
  <si>
    <t>Demontáž obkladů z obkladaček keramických lepených</t>
  </si>
  <si>
    <t>-315983847</t>
  </si>
  <si>
    <t>Demontáž obkladů z dlaždic keramických lepených</t>
  </si>
  <si>
    <t>https://podminky.urs.cz/item/CS_URS_2023_02/781473810</t>
  </si>
  <si>
    <t>(5,26-0,40)*0,60</t>
  </si>
  <si>
    <t>(6,86+2,78*2+1,60-0,40-0,60*5)*0,40</t>
  </si>
  <si>
    <t>1,10*0,60</t>
  </si>
  <si>
    <t>(1,65*2+1,10-0,60*2)*0,60</t>
  </si>
  <si>
    <t>(1,65*2+0,80*2-0,60)*0,40</t>
  </si>
  <si>
    <t>(0,75*2+0,90*2-0,60*2)*0,40*5</t>
  </si>
  <si>
    <t>(0,90*4-0,60)*0,40*5</t>
  </si>
  <si>
    <t>0,90*0,15*5</t>
  </si>
  <si>
    <t>1,86*0,60</t>
  </si>
  <si>
    <t>(2,10*2+3,60+5,46-0,60*3)*0,40</t>
  </si>
  <si>
    <t>1,25*0,60</t>
  </si>
  <si>
    <t>(1,95*2+1,25-0,60-0,80)*0,40</t>
  </si>
  <si>
    <t>(5,46*2+2,10*2-0,60*4)*0,40</t>
  </si>
  <si>
    <t>(1,60*2+0,80*2-0,60)*0,40*4</t>
  </si>
  <si>
    <t>(1,10*2+0,90*2-0,60)*0,40</t>
  </si>
  <si>
    <t>(3,34*2-0,80*2)*0,60</t>
  </si>
  <si>
    <t>(3,45*2-0,60-0,70)*0,40</t>
  </si>
  <si>
    <t>(3,37*2+0,70-0,60*6)*0,40</t>
  </si>
  <si>
    <t>(1,00*2+0,80*2-0,60)*0,40*4</t>
  </si>
  <si>
    <t>(1,02*2*0,80*2-0,60)*0,40*2</t>
  </si>
  <si>
    <t>(1,00*4+1,02*2)*0,15</t>
  </si>
  <si>
    <t>(1,40*2+0,80*2-0,60)*0,40</t>
  </si>
  <si>
    <t>1,72*0,60</t>
  </si>
  <si>
    <t>(1,72+0,80*2-0,60*2)*0,40</t>
  </si>
  <si>
    <t>3,22*0,60</t>
  </si>
  <si>
    <t>(2,90+0,80+0,40+2,90-0,80)*0,40</t>
  </si>
  <si>
    <t>1,43*0,60</t>
  </si>
  <si>
    <t>(1,43+2,20*2-0,60-0,80+0,15*2)*0,40</t>
  </si>
  <si>
    <t>2,20*0,60</t>
  </si>
  <si>
    <t>(2,20+3,65*2-0,60*2)*0,40</t>
  </si>
  <si>
    <t>3,63*0,60</t>
  </si>
  <si>
    <t>(3,63+0,15*2+1,90-0,80-0,60*2)*0,40</t>
  </si>
  <si>
    <t>(1,45*2+0,90*2-0,60)*0,40*2</t>
  </si>
  <si>
    <t>114</t>
  </si>
  <si>
    <t>781474116</t>
  </si>
  <si>
    <t>Montáž obkladů vnitřních keramických hladkých přes 25 do 35 ks/m2 lepených flexibilním lepidlem</t>
  </si>
  <si>
    <t>642416823</t>
  </si>
  <si>
    <t>Montáž obkladů vnitřních stěn z dlaždic keramických lepených flexibilním lepidlem maloformátových hladkých přes 25 do 35 ks/m2</t>
  </si>
  <si>
    <t>https://podminky.urs.cz/item/CS_URS_2023_02/781474116</t>
  </si>
  <si>
    <t>115</t>
  </si>
  <si>
    <t>59761038</t>
  </si>
  <si>
    <t>obklad keramický hladký přes 25 do 35ks/m2 - předpoklad</t>
  </si>
  <si>
    <t>1490775935</t>
  </si>
  <si>
    <t>obklad keramický hladký přes 25 do 35ks/m2</t>
  </si>
  <si>
    <t>84,08*1,05</t>
  </si>
  <si>
    <t>116</t>
  </si>
  <si>
    <t>781495115</t>
  </si>
  <si>
    <t>Spárování vnitřních obkladů silikonem</t>
  </si>
  <si>
    <t>-1084652454</t>
  </si>
  <si>
    <t>Obklad - dokončující práce ostatní práce spárování silikonem</t>
  </si>
  <si>
    <t>https://podminky.urs.cz/item/CS_URS_2023_02/781495115</t>
  </si>
  <si>
    <t>0,60*24</t>
  </si>
  <si>
    <t>0,40*292</t>
  </si>
  <si>
    <t>117</t>
  </si>
  <si>
    <t>781495142</t>
  </si>
  <si>
    <t>Průnik obkladem kruhový přes DN 30 do DN 90</t>
  </si>
  <si>
    <t>-1620103186</t>
  </si>
  <si>
    <t>Obklad - dokončující práce průnik obkladem kruhový, bez izolace přes DN 30 do DN 90</t>
  </si>
  <si>
    <t>https://podminky.urs.cz/item/CS_URS_2023_02/781495142</t>
  </si>
  <si>
    <t>6+8+5+8</t>
  </si>
  <si>
    <t>118</t>
  </si>
  <si>
    <t>998781201</t>
  </si>
  <si>
    <t>Přesun hmot procentní pro obklady keramické v objektech v do 6 m</t>
  </si>
  <si>
    <t>-1678352198</t>
  </si>
  <si>
    <t>Přesun hmot pro obklady keramické stanovený procentní sazbou (%) z ceny vodorovná dopravní vzdálenost do 50 m v objektech výšky do 6 m</t>
  </si>
  <si>
    <t>https://podminky.urs.cz/item/CS_URS_2023_02/998781201</t>
  </si>
  <si>
    <t>002 - Vnější část</t>
  </si>
  <si>
    <t xml:space="preserve">    5 - Komunikace pozemní</t>
  </si>
  <si>
    <t xml:space="preserve">    8 - Trubní vedení</t>
  </si>
  <si>
    <t>113106023</t>
  </si>
  <si>
    <t>Rozebrání dlažeb při překopech komunikací pro pěší ze zámkové dlažby ručně</t>
  </si>
  <si>
    <t>1216282936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</si>
  <si>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</si>
  <si>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https://podminky.urs.cz/item/CS_URS_2023_02/113106023</t>
  </si>
  <si>
    <t>(2,00+2,00+2,00+2,00+7,00+5,00+8,50+7,50)*1,80</t>
  </si>
  <si>
    <t>113202111</t>
  </si>
  <si>
    <t>Vytrhání obrub krajníků obrubníků stojatých</t>
  </si>
  <si>
    <t>-549287225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</si>
  <si>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</si>
  <si>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</si>
  <si>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132251102</t>
  </si>
  <si>
    <t>Hloubení rýh nezapažených š do 800 mm v hornině třídy těžitelnosti I skupiny 3 objem do 50 m3 strojně</t>
  </si>
  <si>
    <t>163631819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</si>
  <si>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</si>
  <si>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</si>
  <si>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(2,00*0,60*((1,00+1,10)/2))/2</t>
  </si>
  <si>
    <t>(2,00*0,60*((1,10+1,45)/2))/2</t>
  </si>
  <si>
    <t>(2,00*0,60*((1,30+1,70)/2))/2</t>
  </si>
  <si>
    <t>(2,00*0,80*((1,70+2,15)/2))/2</t>
  </si>
  <si>
    <t>(7,00*0,80*((1,10+1,45)/2))/2</t>
  </si>
  <si>
    <t>(5,00*0,80*((1,45+1,70)/2))/2</t>
  </si>
  <si>
    <t>(8,50*1,00*((1,70+2,15)/2))/2</t>
  </si>
  <si>
    <t>132251252</t>
  </si>
  <si>
    <t>Hloubení rýh nezapažených š do 2000 mm v hornině třídy těžitelnosti I skupiny 3 objem do 50 m3 strojně</t>
  </si>
  <si>
    <t>-1378493077</t>
  </si>
  <si>
    <t>Hloubení nezapažených rýh šířky přes 800 do 2 000 mm strojně s urovnáním dna do předepsaného profilu a spádu v hornině třídy těžitelnosti I skupiny 3 přes 20 do 50 m3</t>
  </si>
  <si>
    <t>https://podminky.urs.cz/item/CS_URS_2023_02/132251252</t>
  </si>
  <si>
    <t>132351102</t>
  </si>
  <si>
    <t>Hloubení rýh nezapažených š do 800 mm v hornině třídy těžitelnosti II skupiny 4 objem do 50 m3 strojně</t>
  </si>
  <si>
    <t>-109964647</t>
  </si>
  <si>
    <t>Hloubení nezapažených rýh šířky do 800 mm strojně s urovnáním dna do předepsaného profilu a spádu v hornině třídy těžitelnosti II skupiny 4 přes 20 do 50 m3</t>
  </si>
  <si>
    <t>https://podminky.urs.cz/item/CS_URS_2023_02/132351102</t>
  </si>
  <si>
    <t>132351252</t>
  </si>
  <si>
    <t>Hloubení rýh nezapažených š do 2000 mm v hornině třídy těžitelnosti II skupiny 4 objem do 50 m3 strojně</t>
  </si>
  <si>
    <t>1454743815</t>
  </si>
  <si>
    <t>Hloubení nezapažených rýh šířky přes 800 do 2 000 mm strojně s urovnáním dna do předepsaného profilu a spádu v hornině třídy těžitelnosti II skupiny 4 přes 20 do 50 m3</t>
  </si>
  <si>
    <t>https://podminky.urs.cz/item/CS_URS_2023_02/132351252</t>
  </si>
  <si>
    <t>(22,00*1,20*((2,15+2,75)/2))/2</t>
  </si>
  <si>
    <t>162251101</t>
  </si>
  <si>
    <t>Vodorovné přemístění do 20 m výkopku/sypaniny z horniny třídy těžitelnosti I skupiny 1 až 3</t>
  </si>
  <si>
    <t>1080024470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</si>
  <si>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</si>
  <si>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https://podminky.urs.cz/item/CS_URS_2023_02/162251101</t>
  </si>
  <si>
    <t>18,736</t>
  </si>
  <si>
    <t>32,340</t>
  </si>
  <si>
    <t>-37,409/2</t>
  </si>
  <si>
    <t>162251121</t>
  </si>
  <si>
    <t>Vodorovné přemístění do 20 m výkopku/sypaniny z horniny třídy těžitelnosti II skupiny 4 a 5</t>
  </si>
  <si>
    <t>-1550049587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</si>
  <si>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</si>
  <si>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https://podminky.urs.cz/item/CS_URS_2023_02/162251121</t>
  </si>
  <si>
    <t>-2043128198</t>
  </si>
  <si>
    <t>782970543</t>
  </si>
  <si>
    <t>32,371*27</t>
  </si>
  <si>
    <t>1451130453</t>
  </si>
  <si>
    <t>-1628673178</t>
  </si>
  <si>
    <t>167151101</t>
  </si>
  <si>
    <t>Nakládání výkopku z hornin třídy těžitelnosti I skupiny 1 až 3 do 100 m3</t>
  </si>
  <si>
    <t>432604726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</si>
  <si>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</si>
  <si>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</si>
  <si>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167151102</t>
  </si>
  <si>
    <t>Nakládání výkopku z hornin třídy těžitelnosti II skupiny 4 a 5 do 100 m3</t>
  </si>
  <si>
    <t>1027745225</t>
  </si>
  <si>
    <t>Nakládání, skládání a překládání neulehlého výkopku nebo sypaniny strojně nakládání, množství do 100 m3, z horniny třídy těžitelnosti II, skupiny 4 a 5</t>
  </si>
  <si>
    <t>https://podminky.urs.cz/item/CS_URS_2023_02/167151102</t>
  </si>
  <si>
    <t>-1427172590</t>
  </si>
  <si>
    <t>18,736*2</t>
  </si>
  <si>
    <t>32,34*2</t>
  </si>
  <si>
    <t>-37,409</t>
  </si>
  <si>
    <t>174151101</t>
  </si>
  <si>
    <t>Zásyp jam, šachet rýh nebo kolem objektů sypaninou se zhutněním</t>
  </si>
  <si>
    <t>1430694649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</si>
  <si>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</si>
  <si>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</si>
  <si>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51,076*2</t>
  </si>
  <si>
    <t>-47,163</t>
  </si>
  <si>
    <t>-17,58</t>
  </si>
  <si>
    <t>181912112</t>
  </si>
  <si>
    <t>Úprava pláně v hornině třídy těžitelnosti I skupiny 3 se zhutněním ručně</t>
  </si>
  <si>
    <t>-391043992</t>
  </si>
  <si>
    <t>Úprava pláně vyrovnáním výškových rozdílů ručně v hornině třídy těžitelnosti I skupiny 3 se zhutněním</t>
  </si>
  <si>
    <t>https://podminky.urs.cz/item/CS_URS_2023_02/181912112</t>
  </si>
  <si>
    <t>(2,00+2,00+2,00+2,00+7,00+5,00+8,50+7,50)*1,80/2</t>
  </si>
  <si>
    <t>(22,00-7,50)*3,00/2</t>
  </si>
  <si>
    <t>181913112</t>
  </si>
  <si>
    <t>Úprava pláně v hornině třídy těžitelnosti II skupiny 4 se zhutněním ručně</t>
  </si>
  <si>
    <t>538549996</t>
  </si>
  <si>
    <t>Úprava pláně vyrovnáním výškových rozdílů ručně v hornině třídy těžitelnosti II skupiny 4 se zhutněním</t>
  </si>
  <si>
    <t>https://podminky.urs.cz/item/CS_URS_2023_02/181913112</t>
  </si>
  <si>
    <t>-1672800459</t>
  </si>
  <si>
    <t>64,743*1,80</t>
  </si>
  <si>
    <t>-988206880</t>
  </si>
  <si>
    <t>2,00*0,60*((1,00+1,10)/2)</t>
  </si>
  <si>
    <t>2,00*0,60*((1,10+1,45)/2)</t>
  </si>
  <si>
    <t>2,00*0,60*((1,30+1,70)/2)</t>
  </si>
  <si>
    <t>2,00*0,80*((1,70+2,15)/2)</t>
  </si>
  <si>
    <t>7,00*0,80*((1,10+1,45)/2)</t>
  </si>
  <si>
    <t>5,00*0,80*((1,45+1,70)/2)</t>
  </si>
  <si>
    <t>8,50*1,00*((1,70+2,15)/2)</t>
  </si>
  <si>
    <t>7,50*1,20*((2,15+2,75)/2)</t>
  </si>
  <si>
    <t>-(2,00+2,00+2,00+2,00+7,00+5,00)*0,60*0,55</t>
  </si>
  <si>
    <t>-(8,50+7,50)*0,60*0,60</t>
  </si>
  <si>
    <t>1373331170</t>
  </si>
  <si>
    <t>(2,00+2,00+2,00+2,00+7,00+5,00)*0,60*0,55</t>
  </si>
  <si>
    <t>(8,50+22,00)*0,60*0,60</t>
  </si>
  <si>
    <t>Komunikace pozemní</t>
  </si>
  <si>
    <t>564811011</t>
  </si>
  <si>
    <t>Podklad ze štěrkodrtě ŠD plochy do 100 m2 tl 50 mm</t>
  </si>
  <si>
    <t>1682318782</t>
  </si>
  <si>
    <t>Podklad ze štěrkodrti ŠD s rozprostřením a zhutněním plochy jednotlivě do 100 m2, po zhutnění tl. 50 mm</t>
  </si>
  <si>
    <t>https://podminky.urs.cz/item/CS_URS_2023_02/564811011</t>
  </si>
  <si>
    <t>596212211</t>
  </si>
  <si>
    <t>Kladení zámkové dlažby pozemních komunikací ručně tl 80 mm skupiny A pl přes 50 do 100 m2</t>
  </si>
  <si>
    <t>-539035455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</si>
  <si>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</si>
  <si>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https://podminky.urs.cz/item/CS_URS_2023_02/596212211</t>
  </si>
  <si>
    <t>PSB.14022600</t>
  </si>
  <si>
    <t>Stávající zámková dlažba 80 mm</t>
  </si>
  <si>
    <t>1889212173</t>
  </si>
  <si>
    <t>H-PROFIL  200x165x80 mm</t>
  </si>
  <si>
    <t>Trubní vedení</t>
  </si>
  <si>
    <t>817374111</t>
  </si>
  <si>
    <t>Napojení na stáv.šachtu</t>
  </si>
  <si>
    <t>-1626077976</t>
  </si>
  <si>
    <t>Montáž betonových útesů s hrdlem na potrubí betonovém a železobetonovém DN 300</t>
  </si>
  <si>
    <t>https://podminky.urs.cz/item/CS_URS_2023_02/817374111</t>
  </si>
  <si>
    <t>871275211</t>
  </si>
  <si>
    <t>Kanalizační potrubí z tvrdého PVC jednovrstvé tuhost třídy SN4 DN 125</t>
  </si>
  <si>
    <t>169417996</t>
  </si>
  <si>
    <t>Kanalizační potrubí z tvrdého PVC v otevřeném výkopu ve sklonu do 20 %, hladkého plnostěnného jednovrstvého, tuhost třídy SN 4 DN 125</t>
  </si>
  <si>
    <t>https://podminky.urs.cz/item/CS_URS_2023_02/871275211</t>
  </si>
  <si>
    <t>2,00*4</t>
  </si>
  <si>
    <t>871315211</t>
  </si>
  <si>
    <t>Kanalizační potrubí z tvrdého PVC jednovrstvé tuhost třídy SN4 DN 160</t>
  </si>
  <si>
    <t>-1788353018</t>
  </si>
  <si>
    <t>Kanalizační potrubí z tvrdého PVC v otevřeném výkopu ve sklonu do 20 %, hladkého plnostěnného jednovrstvého, tuhost třídy SN 4 DN 160</t>
  </si>
  <si>
    <t>https://podminky.urs.cz/item/CS_URS_2023_02/871315211</t>
  </si>
  <si>
    <t>7,00+5,00</t>
  </si>
  <si>
    <t>871355211</t>
  </si>
  <si>
    <t>Kanalizační potrubí z tvrdého PVC jednovrstvé tuhost třídy SN4 DN 200</t>
  </si>
  <si>
    <t>-1028179866</t>
  </si>
  <si>
    <t>Kanalizační potrubí z tvrdého PVC v otevřeném výkopu ve sklonu do 20 %, hladkého plnostěnného jednovrstvého, tuhost třídy SN 4 DN 200</t>
  </si>
  <si>
    <t>https://podminky.urs.cz/item/CS_URS_2023_02/871355211</t>
  </si>
  <si>
    <t>8,50+22,00</t>
  </si>
  <si>
    <t>877310310</t>
  </si>
  <si>
    <t>Montáž kolen na kanalizačním potrubí z PP nebo tvrdého PVC trub hladkých plnostěnných DN 150</t>
  </si>
  <si>
    <t>-863670917</t>
  </si>
  <si>
    <t>Montáž tvarovek na kanalizačním plastovém potrubí z polypropylenu PP nebo tvrdého PVC hladkého plnostěnného kolen, víček nebo hrdlových uzávěrů DN 150</t>
  </si>
  <si>
    <t>https://podminky.urs.cz/item/CS_URS_2023_02/877310310</t>
  </si>
  <si>
    <t>3+1</t>
  </si>
  <si>
    <t>28611361</t>
  </si>
  <si>
    <t>koleno kanalizační PVC KG 160x45°</t>
  </si>
  <si>
    <t>2069654170</t>
  </si>
  <si>
    <t>28611588</t>
  </si>
  <si>
    <t>zátka kanalizace plastové KG DN 150</t>
  </si>
  <si>
    <t>-1649237108</t>
  </si>
  <si>
    <t>877310330</t>
  </si>
  <si>
    <t>Montáž spojek na kanalizačním potrubí z PP nebo tvrdého PVC trub hladkých plnostěnných DN 150</t>
  </si>
  <si>
    <t>751291584</t>
  </si>
  <si>
    <t>Montáž tvarovek na kanalizačním plastovém potrubí z polypropylenu PP nebo tvrdého PVC hladkého plnostěnného spojek nebo redukcí DN 150</t>
  </si>
  <si>
    <t>https://podminky.urs.cz/item/CS_URS_2023_02/877310330</t>
  </si>
  <si>
    <t>4+4</t>
  </si>
  <si>
    <t>28611506</t>
  </si>
  <si>
    <t>redukce kanalizační PVC 160/125</t>
  </si>
  <si>
    <t>-134284545</t>
  </si>
  <si>
    <t>28611568</t>
  </si>
  <si>
    <t>objímka převlečná kanalizace plastové KG DN 150</t>
  </si>
  <si>
    <t>442661529</t>
  </si>
  <si>
    <t>877350310</t>
  </si>
  <si>
    <t>Montáž kolen na kanalizačním potrubí z PP nebo tvrdého PVC trub hladkých plnostěnných DN 200</t>
  </si>
  <si>
    <t>-1969793399</t>
  </si>
  <si>
    <t>Montáž tvarovek na kanalizačním plastovém potrubí z polypropylenu PP nebo tvrdého PVC hladkého plnostěnného kolen, víček nebo hrdlových uzávěrů DN 200</t>
  </si>
  <si>
    <t>https://podminky.urs.cz/item/CS_URS_2023_02/877350310</t>
  </si>
  <si>
    <t>1+3+2</t>
  </si>
  <si>
    <t>28611365</t>
  </si>
  <si>
    <t>koleno kanalizační PVC KG 200x30°</t>
  </si>
  <si>
    <t>254665909</t>
  </si>
  <si>
    <t>28611366</t>
  </si>
  <si>
    <t>koleno kanalizační PVC KG 200x45°</t>
  </si>
  <si>
    <t>-1896040224</t>
  </si>
  <si>
    <t>28611590</t>
  </si>
  <si>
    <t>zátka kanalizace plastové KG DN 200</t>
  </si>
  <si>
    <t>1044690287</t>
  </si>
  <si>
    <t>877350330</t>
  </si>
  <si>
    <t>Montáž spojek na kanalizačním potrubí z PP nebo tvrdého PVC trub hladkých plnostěnných DN 200</t>
  </si>
  <si>
    <t>2144394143</t>
  </si>
  <si>
    <t>Montáž tvarovek na kanalizačním plastovém potrubí z polypropylenu PP nebo tvrdého PVC hladkého plnostěnného spojek nebo redukcí DN 200</t>
  </si>
  <si>
    <t>https://podminky.urs.cz/item/CS_URS_2023_02/877350330</t>
  </si>
  <si>
    <t>3+4</t>
  </si>
  <si>
    <t>28611508</t>
  </si>
  <si>
    <t>redukce kanalizační PVC 200/160</t>
  </si>
  <si>
    <t>445826858</t>
  </si>
  <si>
    <t>28611570</t>
  </si>
  <si>
    <t>objímka převlečná kanalizace plastové KG DN 200</t>
  </si>
  <si>
    <t>-1454144549</t>
  </si>
  <si>
    <t>892312121</t>
  </si>
  <si>
    <t>Tlaková zkouška vzduchem potrubí DN 150 těsnícím vakem ucpávkovým</t>
  </si>
  <si>
    <t>úsek</t>
  </si>
  <si>
    <t>-1983082026</t>
  </si>
  <si>
    <t>Tlakové zkoušky vzduchem těsnícími vaky ucpávkovými DN 150</t>
  </si>
  <si>
    <t>https://podminky.urs.cz/item/CS_URS_2023_02/892312121</t>
  </si>
  <si>
    <t>892352121</t>
  </si>
  <si>
    <t>Tlaková zkouška vzduchem potrubí DN 200 těsnícím vakem ucpávkovým</t>
  </si>
  <si>
    <t>612007960</t>
  </si>
  <si>
    <t>Tlakové zkoušky vzduchem těsnícími vaky ucpávkovými DN 200</t>
  </si>
  <si>
    <t>https://podminky.urs.cz/item/CS_URS_2023_02/892352121</t>
  </si>
  <si>
    <t>894812202</t>
  </si>
  <si>
    <t>Revizní a čistící šachta z PP šachtové dno DN 425/150 průtočné 30°,60°,90°</t>
  </si>
  <si>
    <t>1106171149</t>
  </si>
  <si>
    <t>Revizní a čistící šachta z polypropylenu PP pro hladké trouby DN 425 šachtové dno (DN šachty / DN trubního vedení) DN 425/150 průtočné 30°,60°,90°</t>
  </si>
  <si>
    <t>https://podminky.urs.cz/item/CS_URS_2023_02/894812202</t>
  </si>
  <si>
    <t>894812204</t>
  </si>
  <si>
    <t>Revizní a čistící šachta z PP šachtové dno DN 425/150 sběrné tvaru X</t>
  </si>
  <si>
    <t>-1035686714</t>
  </si>
  <si>
    <t>Revizní a čistící šachta z polypropylenu PP pro hladké trouby DN 425 šachtové dno (DN šachty / DN trubního vedení) DN 425/150 sběrné tvaru X</t>
  </si>
  <si>
    <t>https://podminky.urs.cz/item/CS_URS_2023_02/894812204</t>
  </si>
  <si>
    <t>894812208</t>
  </si>
  <si>
    <t>Revizní a čistící šachta z PP šachtové dno DN 425/200 sběrné tvaru X</t>
  </si>
  <si>
    <t>714269341</t>
  </si>
  <si>
    <t>Revizní a čistící šachta z polypropylenu PP pro hladké trouby DN 425 šachtové dno (DN šachty / DN trubního vedení) DN 425/200 sběrné tvaru X</t>
  </si>
  <si>
    <t>https://podminky.urs.cz/item/CS_URS_2023_02/894812208</t>
  </si>
  <si>
    <t>894812231</t>
  </si>
  <si>
    <t>Revizní a čistící šachta z PP DN 425 šachtová roura korugovaná bez hrdla světlé hloubky 1500 mm</t>
  </si>
  <si>
    <t>1931848543</t>
  </si>
  <si>
    <t>Revizní a čistící šachta z polypropylenu PP pro hladké trouby DN 425 roura šachtová korugovaná bez hrdla, světlé hloubky 1500 mm</t>
  </si>
  <si>
    <t>https://podminky.urs.cz/item/CS_URS_2023_02/894812231</t>
  </si>
  <si>
    <t>894812232</t>
  </si>
  <si>
    <t>Revizní a čistící šachta z PP DN 425 šachtová roura korugovaná bez hrdla světlé hloubky 2000 mm</t>
  </si>
  <si>
    <t>538641636</t>
  </si>
  <si>
    <t>Revizní a čistící šachta z polypropylenu PP pro hladké trouby DN 425 roura šachtová korugovaná bez hrdla, světlé hloubky 2000 mm</t>
  </si>
  <si>
    <t>https://podminky.urs.cz/item/CS_URS_2023_02/894812232</t>
  </si>
  <si>
    <t>894812242</t>
  </si>
  <si>
    <t>Revizní a čistící šachta z PP DN 425 šachtová roura teleskopická světlé hloubky 750 mm</t>
  </si>
  <si>
    <t>1623375378</t>
  </si>
  <si>
    <t>Revizní a čistící šachta z polypropylenu PP pro hladké trouby DN 425 roura šachtová korugovaná teleskopická (včetně těsnění) 750 mm</t>
  </si>
  <si>
    <t>https://podminky.urs.cz/item/CS_URS_2023_02/894812242</t>
  </si>
  <si>
    <t>894812249</t>
  </si>
  <si>
    <t>Příplatek k rourám revizní a čistící šachty z PP DN 425 za uříznutí šachtové roury</t>
  </si>
  <si>
    <t>1733933872</t>
  </si>
  <si>
    <t>Revizní a čistící šachta z polypropylenu PP pro hladké trouby DN 425 roura šachtová korugovaná Příplatek k cenám 2231 - 2242 za uříznutí šachtové roury</t>
  </si>
  <si>
    <t>https://podminky.urs.cz/item/CS_URS_2023_02/894812249</t>
  </si>
  <si>
    <t>894812262</t>
  </si>
  <si>
    <t>Revizní a čistící šachta z PP DN 425 poklop litinový plný do teleskopické trubky pro třídu zatížení D400</t>
  </si>
  <si>
    <t>-60042272</t>
  </si>
  <si>
    <t>Revizní a čistící šachta z polypropylenu PP pro hladké trouby DN 425 poklop litinový (pro třídu zatížení) plný do teleskopické trubky (D400)</t>
  </si>
  <si>
    <t>https://podminky.urs.cz/item/CS_URS_2023_02/894812262</t>
  </si>
  <si>
    <t>-718108060</t>
  </si>
  <si>
    <t>2*8</t>
  </si>
  <si>
    <t>916231213</t>
  </si>
  <si>
    <t>Osazení chodníkového obrubníku betonového stojatého s boční opěrou do lože z betonu prostého</t>
  </si>
  <si>
    <t>-44137197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</si>
  <si>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</si>
  <si>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</si>
  <si>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59217017</t>
  </si>
  <si>
    <t>obrubník betonový stávající</t>
  </si>
  <si>
    <t>868074641</t>
  </si>
  <si>
    <t>obrubník betonový chodníkový 1000x100x250mm</t>
  </si>
  <si>
    <t>950000002.2</t>
  </si>
  <si>
    <t>Měření zhutnění</t>
  </si>
  <si>
    <t>1817628676</t>
  </si>
  <si>
    <t>Měření zhutnění - TS Krnov</t>
  </si>
  <si>
    <t>950000002.3</t>
  </si>
  <si>
    <t>Skutečné zaměření stavby</t>
  </si>
  <si>
    <t>-1536834809</t>
  </si>
  <si>
    <t>979021112</t>
  </si>
  <si>
    <t>Očištění vybouraných obrubníků a krajníků chodníkových při překopech inženýrských sítí</t>
  </si>
  <si>
    <t>-1473115564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</si>
  <si>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</si>
  <si>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https://podminky.urs.cz/item/CS_URS_2023_02/979021112</t>
  </si>
  <si>
    <t>979051121</t>
  </si>
  <si>
    <t>Očištění zámkových dlaždic se spárováním z kameniva těženého při překopech inženýrských sítí</t>
  </si>
  <si>
    <t>-1350750225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</si>
  <si>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</si>
  <si>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https://podminky.urs.cz/item/CS_URS_2023_02/979051121</t>
  </si>
  <si>
    <t>950000000</t>
  </si>
  <si>
    <t>Vytýčení sítí</t>
  </si>
  <si>
    <t>134028440</t>
  </si>
  <si>
    <t>997221131</t>
  </si>
  <si>
    <t>Vodorovná doprava vybouraných hmot do 50 m</t>
  </si>
  <si>
    <t>-84050777</t>
  </si>
  <si>
    <t>Vodorovná doprava vybouraných hmot nošením s naložením a se složením na vzdálenost do 50 m</t>
  </si>
  <si>
    <t>https://podminky.urs.cz/item/CS_URS_2023_02/997221131</t>
  </si>
  <si>
    <t>19,308*2</t>
  </si>
  <si>
    <t>997221612</t>
  </si>
  <si>
    <t>Nakládání vybouraných hmot na dopravní prostředky pro vodorovnou dopravu</t>
  </si>
  <si>
    <t>-1496737859</t>
  </si>
  <si>
    <t>Nakládání na dopravní prostředky pro vodorovnou dopravu vybouraných hmot</t>
  </si>
  <si>
    <t>https://podminky.urs.cz/item/CS_URS_2023_02/997221612</t>
  </si>
  <si>
    <t>998276101</t>
  </si>
  <si>
    <t>Přesun hmot pro trubní vedení z trub z plastických hmot otevřený výkop</t>
  </si>
  <si>
    <t>-617069460</t>
  </si>
  <si>
    <t>Přesun hmot pro trubní vedení hloubené z trub z plastických hmot nebo sklolaminátových pro vodovody, kanalizace, teplovody, produktovody v otevřeném výkopu dopravní vzdálenost do 15 m</t>
  </si>
  <si>
    <t>https://podminky.urs.cz/item/CS_URS_2023_02/998276101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</si>
</sst>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7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7" fillId="4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4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4" fontId="27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5" fillId="0" borderId="23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167" fontId="25" fillId="0" borderId="23" xfId="0" applyNumberFormat="1" applyFont="1" applyBorder="1" applyAlignment="1">
      <alignment vertical="center"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>
      <alignment vertical="center"/>
    </xf>
    <xf numFmtId="0" fontId="26" fillId="2" borderId="17" xfId="0" applyFont="1" applyFill="1" applyBorder="1" applyAlignment="1" applyProtection="1">
      <alignment horizontal="left" vertical="center"/>
      <protection locked="0"/>
    </xf>
    <xf numFmtId="166" fontId="26" fillId="0" borderId="0" xfId="0" applyNumberFormat="1" applyFont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167" fontId="41" fillId="0" borderId="23" xfId="0" applyNumberFormat="1" applyFont="1" applyBorder="1" applyAlignment="1">
      <alignment vertical="center"/>
    </xf>
    <xf numFmtId="4" fontId="41" fillId="2" borderId="23" xfId="0" applyNumberFormat="1" applyFont="1" applyFill="1" applyBorder="1" applyAlignment="1" applyProtection="1">
      <alignment vertical="center"/>
      <protection locked="0"/>
    </xf>
    <xf numFmtId="4" fontId="41" fillId="0" borderId="23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7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167" fontId="25" fillId="2" borderId="23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5" fillId="4" borderId="7" xfId="0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27" fillId="4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9711111" TargetMode="External" /><Relationship Id="rId2" Type="http://schemas.openxmlformats.org/officeDocument/2006/relationships/hyperlink" Target="https://podminky.urs.cz/item/CS_URS_2023_02/139712111" TargetMode="External" /><Relationship Id="rId3" Type="http://schemas.openxmlformats.org/officeDocument/2006/relationships/hyperlink" Target="https://podminky.urs.cz/item/CS_URS_2023_02/13991112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211319" TargetMode="External" /><Relationship Id="rId6" Type="http://schemas.openxmlformats.org/officeDocument/2006/relationships/hyperlink" Target="https://podminky.urs.cz/item/CS_URS_2023_02/162211321" TargetMode="External" /><Relationship Id="rId7" Type="http://schemas.openxmlformats.org/officeDocument/2006/relationships/hyperlink" Target="https://podminky.urs.cz/item/CS_URS_2023_02/162211329" TargetMode="External" /><Relationship Id="rId8" Type="http://schemas.openxmlformats.org/officeDocument/2006/relationships/hyperlink" Target="https://podminky.urs.cz/item/CS_URS_2023_02/162751117" TargetMode="External" /><Relationship Id="rId9" Type="http://schemas.openxmlformats.org/officeDocument/2006/relationships/hyperlink" Target="https://podminky.urs.cz/item/CS_URS_2023_02/162751119" TargetMode="External" /><Relationship Id="rId10" Type="http://schemas.openxmlformats.org/officeDocument/2006/relationships/hyperlink" Target="https://podminky.urs.cz/item/CS_URS_2023_02/162751137" TargetMode="External" /><Relationship Id="rId11" Type="http://schemas.openxmlformats.org/officeDocument/2006/relationships/hyperlink" Target="https://podminky.urs.cz/item/CS_URS_2023_02/162751139" TargetMode="External" /><Relationship Id="rId12" Type="http://schemas.openxmlformats.org/officeDocument/2006/relationships/hyperlink" Target="https://podminky.urs.cz/item/CS_URS_2023_02/167111101" TargetMode="External" /><Relationship Id="rId13" Type="http://schemas.openxmlformats.org/officeDocument/2006/relationships/hyperlink" Target="https://podminky.urs.cz/item/CS_URS_2023_02/167111102" TargetMode="External" /><Relationship Id="rId14" Type="http://schemas.openxmlformats.org/officeDocument/2006/relationships/hyperlink" Target="https://podminky.urs.cz/item/CS_URS_2023_02/171251101" TargetMode="External" /><Relationship Id="rId15" Type="http://schemas.openxmlformats.org/officeDocument/2006/relationships/hyperlink" Target="https://podminky.urs.cz/item/CS_URS_2023_02/310271075" TargetMode="External" /><Relationship Id="rId16" Type="http://schemas.openxmlformats.org/officeDocument/2006/relationships/hyperlink" Target="https://podminky.urs.cz/item/CS_URS_2023_02/346244371" TargetMode="External" /><Relationship Id="rId17" Type="http://schemas.openxmlformats.org/officeDocument/2006/relationships/hyperlink" Target="https://podminky.urs.cz/item/CS_URS_2023_02/389381001" TargetMode="External" /><Relationship Id="rId18" Type="http://schemas.openxmlformats.org/officeDocument/2006/relationships/hyperlink" Target="https://podminky.urs.cz/item/CS_URS_2023_02/451541111" TargetMode="External" /><Relationship Id="rId19" Type="http://schemas.openxmlformats.org/officeDocument/2006/relationships/hyperlink" Target="https://podminky.urs.cz/item/CS_URS_2023_02/451572111" TargetMode="External" /><Relationship Id="rId20" Type="http://schemas.openxmlformats.org/officeDocument/2006/relationships/hyperlink" Target="https://podminky.urs.cz/item/CS_URS_2023_02/612135101" TargetMode="External" /><Relationship Id="rId21" Type="http://schemas.openxmlformats.org/officeDocument/2006/relationships/hyperlink" Target="https://podminky.urs.cz/item/CS_URS_2023_02/612325223" TargetMode="External" /><Relationship Id="rId22" Type="http://schemas.openxmlformats.org/officeDocument/2006/relationships/hyperlink" Target="https://podminky.urs.cz/item/CS_URS_2023_02/612325225" TargetMode="External" /><Relationship Id="rId23" Type="http://schemas.openxmlformats.org/officeDocument/2006/relationships/hyperlink" Target="https://podminky.urs.cz/item/CS_URS_2023_02/631312141" TargetMode="External" /><Relationship Id="rId24" Type="http://schemas.openxmlformats.org/officeDocument/2006/relationships/hyperlink" Target="https://podminky.urs.cz/item/CS_URS_2023_02/631362021" TargetMode="External" /><Relationship Id="rId25" Type="http://schemas.openxmlformats.org/officeDocument/2006/relationships/hyperlink" Target="https://podminky.urs.cz/item/CS_URS_2023_02/632452421" TargetMode="External" /><Relationship Id="rId26" Type="http://schemas.openxmlformats.org/officeDocument/2006/relationships/hyperlink" Target="https://podminky.urs.cz/item/CS_URS_2023_02/632452431" TargetMode="External" /><Relationship Id="rId27" Type="http://schemas.openxmlformats.org/officeDocument/2006/relationships/hyperlink" Target="https://podminky.urs.cz/item/CS_URS_2023_02/971033641" TargetMode="External" /><Relationship Id="rId28" Type="http://schemas.openxmlformats.org/officeDocument/2006/relationships/hyperlink" Target="https://podminky.urs.cz/item/CS_URS_2023_02/974032154" TargetMode="External" /><Relationship Id="rId29" Type="http://schemas.openxmlformats.org/officeDocument/2006/relationships/hyperlink" Target="https://podminky.urs.cz/item/CS_URS_2023_02/974042557" TargetMode="External" /><Relationship Id="rId30" Type="http://schemas.openxmlformats.org/officeDocument/2006/relationships/hyperlink" Target="https://podminky.urs.cz/item/CS_URS_2023_02/974042559" TargetMode="External" /><Relationship Id="rId31" Type="http://schemas.openxmlformats.org/officeDocument/2006/relationships/hyperlink" Target="https://podminky.urs.cz/item/CS_URS_2023_02/974042567" TargetMode="External" /><Relationship Id="rId32" Type="http://schemas.openxmlformats.org/officeDocument/2006/relationships/hyperlink" Target="https://podminky.urs.cz/item/CS_URS_2023_02/974042569" TargetMode="External" /><Relationship Id="rId33" Type="http://schemas.openxmlformats.org/officeDocument/2006/relationships/hyperlink" Target="https://podminky.urs.cz/item/CS_URS_2023_02/974049154" TargetMode="External" /><Relationship Id="rId34" Type="http://schemas.openxmlformats.org/officeDocument/2006/relationships/hyperlink" Target="https://podminky.urs.cz/item/CS_URS_2023_02/974049165" TargetMode="External" /><Relationship Id="rId35" Type="http://schemas.openxmlformats.org/officeDocument/2006/relationships/hyperlink" Target="https://podminky.urs.cz/item/CS_URS_2023_02/978013191" TargetMode="External" /><Relationship Id="rId36" Type="http://schemas.openxmlformats.org/officeDocument/2006/relationships/hyperlink" Target="https://podminky.urs.cz/item/CS_URS_2023_02/997013211" TargetMode="External" /><Relationship Id="rId37" Type="http://schemas.openxmlformats.org/officeDocument/2006/relationships/hyperlink" Target="https://podminky.urs.cz/item/CS_URS_2023_02/997013501" TargetMode="External" /><Relationship Id="rId38" Type="http://schemas.openxmlformats.org/officeDocument/2006/relationships/hyperlink" Target="https://podminky.urs.cz/item/CS_URS_2023_02/997013509" TargetMode="External" /><Relationship Id="rId39" Type="http://schemas.openxmlformats.org/officeDocument/2006/relationships/hyperlink" Target="https://podminky.urs.cz/item/CS_URS_2023_02/997013631" TargetMode="External" /><Relationship Id="rId40" Type="http://schemas.openxmlformats.org/officeDocument/2006/relationships/hyperlink" Target="https://podminky.urs.cz/item/CS_URS_2023_02/998018001" TargetMode="External" /><Relationship Id="rId41" Type="http://schemas.openxmlformats.org/officeDocument/2006/relationships/hyperlink" Target="https://podminky.urs.cz/item/CS_URS_2023_02/711111001" TargetMode="External" /><Relationship Id="rId42" Type="http://schemas.openxmlformats.org/officeDocument/2006/relationships/hyperlink" Target="https://podminky.urs.cz/item/CS_URS_2023_02/711131811" TargetMode="External" /><Relationship Id="rId43" Type="http://schemas.openxmlformats.org/officeDocument/2006/relationships/hyperlink" Target="https://podminky.urs.cz/item/CS_URS_2023_02/711141559" TargetMode="External" /><Relationship Id="rId44" Type="http://schemas.openxmlformats.org/officeDocument/2006/relationships/hyperlink" Target="https://podminky.urs.cz/item/CS_URS_2023_02/998711201" TargetMode="External" /><Relationship Id="rId45" Type="http://schemas.openxmlformats.org/officeDocument/2006/relationships/hyperlink" Target="https://podminky.urs.cz/item/CS_URS_2023_02/721171803" TargetMode="External" /><Relationship Id="rId46" Type="http://schemas.openxmlformats.org/officeDocument/2006/relationships/hyperlink" Target="https://podminky.urs.cz/item/CS_URS_2023_02/721171808" TargetMode="External" /><Relationship Id="rId47" Type="http://schemas.openxmlformats.org/officeDocument/2006/relationships/hyperlink" Target="https://podminky.urs.cz/item/CS_URS_2023_02/721171809" TargetMode="External" /><Relationship Id="rId48" Type="http://schemas.openxmlformats.org/officeDocument/2006/relationships/hyperlink" Target="https://podminky.urs.cz/item/CS_URS_2023_02/721173604" TargetMode="External" /><Relationship Id="rId49" Type="http://schemas.openxmlformats.org/officeDocument/2006/relationships/hyperlink" Target="https://podminky.urs.cz/item/CS_URS_2023_02/721173606" TargetMode="External" /><Relationship Id="rId50" Type="http://schemas.openxmlformats.org/officeDocument/2006/relationships/hyperlink" Target="https://podminky.urs.cz/item/CS_URS_2023_02/721173607" TargetMode="External" /><Relationship Id="rId51" Type="http://schemas.openxmlformats.org/officeDocument/2006/relationships/hyperlink" Target="https://podminky.urs.cz/item/CS_URS_2023_02/721173704" TargetMode="External" /><Relationship Id="rId52" Type="http://schemas.openxmlformats.org/officeDocument/2006/relationships/hyperlink" Target="https://podminky.urs.cz/item/CS_URS_2023_02/721173706" TargetMode="External" /><Relationship Id="rId53" Type="http://schemas.openxmlformats.org/officeDocument/2006/relationships/hyperlink" Target="https://podminky.urs.cz/item/CS_URS_2023_02/721210817" TargetMode="External" /><Relationship Id="rId54" Type="http://schemas.openxmlformats.org/officeDocument/2006/relationships/hyperlink" Target="https://podminky.urs.cz/item/CS_URS_2023_02/721211421" TargetMode="External" /><Relationship Id="rId55" Type="http://schemas.openxmlformats.org/officeDocument/2006/relationships/hyperlink" Target="https://podminky.urs.cz/item/CS_URS_2023_02/HZS2211" TargetMode="External" /><Relationship Id="rId56" Type="http://schemas.openxmlformats.org/officeDocument/2006/relationships/hyperlink" Target="https://podminky.urs.cz/item/CS_URS_2023_02/998721201" TargetMode="External" /><Relationship Id="rId57" Type="http://schemas.openxmlformats.org/officeDocument/2006/relationships/hyperlink" Target="https://podminky.urs.cz/item/CS_URS_2023_02/725110814" TargetMode="External" /><Relationship Id="rId58" Type="http://schemas.openxmlformats.org/officeDocument/2006/relationships/hyperlink" Target="https://podminky.urs.cz/item/CS_URS_2023_02/725119122" TargetMode="External" /><Relationship Id="rId59" Type="http://schemas.openxmlformats.org/officeDocument/2006/relationships/hyperlink" Target="https://podminky.urs.cz/item/CS_URS_2023_02/725122817" TargetMode="External" /><Relationship Id="rId60" Type="http://schemas.openxmlformats.org/officeDocument/2006/relationships/hyperlink" Target="https://podminky.urs.cz/item/CS_URS_2023_02/725129101" TargetMode="External" /><Relationship Id="rId61" Type="http://schemas.openxmlformats.org/officeDocument/2006/relationships/hyperlink" Target="https://podminky.urs.cz/item/CS_URS_2023_02/725210821" TargetMode="External" /><Relationship Id="rId62" Type="http://schemas.openxmlformats.org/officeDocument/2006/relationships/hyperlink" Target="https://podminky.urs.cz/item/CS_URS_2023_02/725219102" TargetMode="External" /><Relationship Id="rId63" Type="http://schemas.openxmlformats.org/officeDocument/2006/relationships/hyperlink" Target="https://podminky.urs.cz/item/CS_URS_2023_02/725310823" TargetMode="External" /><Relationship Id="rId64" Type="http://schemas.openxmlformats.org/officeDocument/2006/relationships/hyperlink" Target="https://podminky.urs.cz/item/CS_URS_2023_02/725319111" TargetMode="External" /><Relationship Id="rId65" Type="http://schemas.openxmlformats.org/officeDocument/2006/relationships/hyperlink" Target="https://podminky.urs.cz/item/CS_URS_2023_02/725810811" TargetMode="External" /><Relationship Id="rId66" Type="http://schemas.openxmlformats.org/officeDocument/2006/relationships/hyperlink" Target="https://podminky.urs.cz/item/CS_URS_2023_02/725819401" TargetMode="External" /><Relationship Id="rId67" Type="http://schemas.openxmlformats.org/officeDocument/2006/relationships/hyperlink" Target="https://podminky.urs.cz/item/CS_URS_2023_02/725850800" TargetMode="External" /><Relationship Id="rId68" Type="http://schemas.openxmlformats.org/officeDocument/2006/relationships/hyperlink" Target="https://podminky.urs.cz/item/CS_URS_2023_02/725800982" TargetMode="External" /><Relationship Id="rId69" Type="http://schemas.openxmlformats.org/officeDocument/2006/relationships/hyperlink" Target="https://podminky.urs.cz/item/CS_URS_2023_02/725860811" TargetMode="External" /><Relationship Id="rId70" Type="http://schemas.openxmlformats.org/officeDocument/2006/relationships/hyperlink" Target="https://podminky.urs.cz/item/CS_URS_2023_02/725800992" TargetMode="External" /><Relationship Id="rId71" Type="http://schemas.openxmlformats.org/officeDocument/2006/relationships/hyperlink" Target="https://podminky.urs.cz/item/CS_URS_2023_02/HZS2211" TargetMode="External" /><Relationship Id="rId72" Type="http://schemas.openxmlformats.org/officeDocument/2006/relationships/hyperlink" Target="https://podminky.urs.cz/item/CS_URS_2023_02/998725201" TargetMode="External" /><Relationship Id="rId73" Type="http://schemas.openxmlformats.org/officeDocument/2006/relationships/hyperlink" Target="https://podminky.urs.cz/item/CS_URS_2023_02/771111011" TargetMode="External" /><Relationship Id="rId74" Type="http://schemas.openxmlformats.org/officeDocument/2006/relationships/hyperlink" Target="https://podminky.urs.cz/item/CS_URS_2023_02/771121011" TargetMode="External" /><Relationship Id="rId75" Type="http://schemas.openxmlformats.org/officeDocument/2006/relationships/hyperlink" Target="https://podminky.urs.cz/item/CS_URS_2023_02/771573810" TargetMode="External" /><Relationship Id="rId76" Type="http://schemas.openxmlformats.org/officeDocument/2006/relationships/hyperlink" Target="https://podminky.urs.cz/item/CS_URS_2023_02/771574416" TargetMode="External" /><Relationship Id="rId77" Type="http://schemas.openxmlformats.org/officeDocument/2006/relationships/hyperlink" Target="https://podminky.urs.cz/item/CS_URS_2023_02/771577212" TargetMode="External" /><Relationship Id="rId78" Type="http://schemas.openxmlformats.org/officeDocument/2006/relationships/hyperlink" Target="https://podminky.urs.cz/item/CS_URS_2023_02/771591112" TargetMode="External" /><Relationship Id="rId79" Type="http://schemas.openxmlformats.org/officeDocument/2006/relationships/hyperlink" Target="https://podminky.urs.cz/item/CS_URS_2023_02/771591115" TargetMode="External" /><Relationship Id="rId80" Type="http://schemas.openxmlformats.org/officeDocument/2006/relationships/hyperlink" Target="https://podminky.urs.cz/item/CS_URS_2023_02/771591184" TargetMode="External" /><Relationship Id="rId81" Type="http://schemas.openxmlformats.org/officeDocument/2006/relationships/hyperlink" Target="https://podminky.urs.cz/item/CS_URS_2023_02/771591241" TargetMode="External" /><Relationship Id="rId82" Type="http://schemas.openxmlformats.org/officeDocument/2006/relationships/hyperlink" Target="https://podminky.urs.cz/item/CS_URS_2023_02/771591242" TargetMode="External" /><Relationship Id="rId83" Type="http://schemas.openxmlformats.org/officeDocument/2006/relationships/hyperlink" Target="https://podminky.urs.cz/item/CS_URS_2023_02/771591251" TargetMode="External" /><Relationship Id="rId84" Type="http://schemas.openxmlformats.org/officeDocument/2006/relationships/hyperlink" Target="https://podminky.urs.cz/item/CS_URS_2023_02/771591264" TargetMode="External" /><Relationship Id="rId85" Type="http://schemas.openxmlformats.org/officeDocument/2006/relationships/hyperlink" Target="https://podminky.urs.cz/item/CS_URS_2023_02/998771201" TargetMode="External" /><Relationship Id="rId86" Type="http://schemas.openxmlformats.org/officeDocument/2006/relationships/hyperlink" Target="https://podminky.urs.cz/item/CS_URS_2023_02/776111116" TargetMode="External" /><Relationship Id="rId87" Type="http://schemas.openxmlformats.org/officeDocument/2006/relationships/hyperlink" Target="https://podminky.urs.cz/item/CS_URS_2023_02/776111311" TargetMode="External" /><Relationship Id="rId88" Type="http://schemas.openxmlformats.org/officeDocument/2006/relationships/hyperlink" Target="https://podminky.urs.cz/item/CS_URS_2023_02/776121112" TargetMode="External" /><Relationship Id="rId89" Type="http://schemas.openxmlformats.org/officeDocument/2006/relationships/hyperlink" Target="https://podminky.urs.cz/item/CS_URS_2023_02/776141112" TargetMode="External" /><Relationship Id="rId90" Type="http://schemas.openxmlformats.org/officeDocument/2006/relationships/hyperlink" Target="https://podminky.urs.cz/item/CS_URS_2023_02/776201811" TargetMode="External" /><Relationship Id="rId91" Type="http://schemas.openxmlformats.org/officeDocument/2006/relationships/hyperlink" Target="https://podminky.urs.cz/item/CS_URS_2023_02/776221211" TargetMode="External" /><Relationship Id="rId92" Type="http://schemas.openxmlformats.org/officeDocument/2006/relationships/hyperlink" Target="https://podminky.urs.cz/item/CS_URS_2023_02/776223111" TargetMode="External" /><Relationship Id="rId93" Type="http://schemas.openxmlformats.org/officeDocument/2006/relationships/hyperlink" Target="https://podminky.urs.cz/item/CS_URS_2023_02/776410811" TargetMode="External" /><Relationship Id="rId94" Type="http://schemas.openxmlformats.org/officeDocument/2006/relationships/hyperlink" Target="https://podminky.urs.cz/item/CS_URS_2023_02/776411111" TargetMode="External" /><Relationship Id="rId95" Type="http://schemas.openxmlformats.org/officeDocument/2006/relationships/hyperlink" Target="https://podminky.urs.cz/item/CS_URS_2023_02/776991821" TargetMode="External" /><Relationship Id="rId96" Type="http://schemas.openxmlformats.org/officeDocument/2006/relationships/hyperlink" Target="https://podminky.urs.cz/item/CS_URS_2023_02/998776201" TargetMode="External" /><Relationship Id="rId97" Type="http://schemas.openxmlformats.org/officeDocument/2006/relationships/hyperlink" Target="https://podminky.urs.cz/item/CS_URS_2023_02/781111011" TargetMode="External" /><Relationship Id="rId98" Type="http://schemas.openxmlformats.org/officeDocument/2006/relationships/hyperlink" Target="https://podminky.urs.cz/item/CS_URS_2023_02/781121011" TargetMode="External" /><Relationship Id="rId99" Type="http://schemas.openxmlformats.org/officeDocument/2006/relationships/hyperlink" Target="https://podminky.urs.cz/item/CS_URS_2023_02/781131112" TargetMode="External" /><Relationship Id="rId100" Type="http://schemas.openxmlformats.org/officeDocument/2006/relationships/hyperlink" Target="https://podminky.urs.cz/item/CS_URS_2023_02/781131264" TargetMode="External" /><Relationship Id="rId101" Type="http://schemas.openxmlformats.org/officeDocument/2006/relationships/hyperlink" Target="https://podminky.urs.cz/item/CS_URS_2023_02/781473810" TargetMode="External" /><Relationship Id="rId102" Type="http://schemas.openxmlformats.org/officeDocument/2006/relationships/hyperlink" Target="https://podminky.urs.cz/item/CS_URS_2023_02/781474116" TargetMode="External" /><Relationship Id="rId103" Type="http://schemas.openxmlformats.org/officeDocument/2006/relationships/hyperlink" Target="https://podminky.urs.cz/item/CS_URS_2023_02/781495115" TargetMode="External" /><Relationship Id="rId104" Type="http://schemas.openxmlformats.org/officeDocument/2006/relationships/hyperlink" Target="https://podminky.urs.cz/item/CS_URS_2023_02/781495142" TargetMode="External" /><Relationship Id="rId105" Type="http://schemas.openxmlformats.org/officeDocument/2006/relationships/hyperlink" Target="https://podminky.urs.cz/item/CS_URS_2023_02/998781201" TargetMode="External" /><Relationship Id="rId10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023" TargetMode="External" /><Relationship Id="rId2" Type="http://schemas.openxmlformats.org/officeDocument/2006/relationships/hyperlink" Target="https://podminky.urs.cz/item/CS_URS_2023_02/113202111" TargetMode="External" /><Relationship Id="rId3" Type="http://schemas.openxmlformats.org/officeDocument/2006/relationships/hyperlink" Target="https://podminky.urs.cz/item/CS_URS_2023_02/132251102" TargetMode="External" /><Relationship Id="rId4" Type="http://schemas.openxmlformats.org/officeDocument/2006/relationships/hyperlink" Target="https://podminky.urs.cz/item/CS_URS_2023_02/132251252" TargetMode="External" /><Relationship Id="rId5" Type="http://schemas.openxmlformats.org/officeDocument/2006/relationships/hyperlink" Target="https://podminky.urs.cz/item/CS_URS_2023_02/132351102" TargetMode="External" /><Relationship Id="rId6" Type="http://schemas.openxmlformats.org/officeDocument/2006/relationships/hyperlink" Target="https://podminky.urs.cz/item/CS_URS_2023_02/132351252" TargetMode="External" /><Relationship Id="rId7" Type="http://schemas.openxmlformats.org/officeDocument/2006/relationships/hyperlink" Target="https://podminky.urs.cz/item/CS_URS_2023_02/162251101" TargetMode="External" /><Relationship Id="rId8" Type="http://schemas.openxmlformats.org/officeDocument/2006/relationships/hyperlink" Target="https://podminky.urs.cz/item/CS_URS_2023_02/162251121" TargetMode="External" /><Relationship Id="rId9" Type="http://schemas.openxmlformats.org/officeDocument/2006/relationships/hyperlink" Target="https://podminky.urs.cz/item/CS_URS_2023_02/162751117" TargetMode="External" /><Relationship Id="rId10" Type="http://schemas.openxmlformats.org/officeDocument/2006/relationships/hyperlink" Target="https://podminky.urs.cz/item/CS_URS_2023_02/162751119" TargetMode="External" /><Relationship Id="rId11" Type="http://schemas.openxmlformats.org/officeDocument/2006/relationships/hyperlink" Target="https://podminky.urs.cz/item/CS_URS_2023_02/162751137" TargetMode="External" /><Relationship Id="rId12" Type="http://schemas.openxmlformats.org/officeDocument/2006/relationships/hyperlink" Target="https://podminky.urs.cz/item/CS_URS_2023_02/162751139" TargetMode="External" /><Relationship Id="rId13" Type="http://schemas.openxmlformats.org/officeDocument/2006/relationships/hyperlink" Target="https://podminky.urs.cz/item/CS_URS_2023_02/167151101" TargetMode="External" /><Relationship Id="rId14" Type="http://schemas.openxmlformats.org/officeDocument/2006/relationships/hyperlink" Target="https://podminky.urs.cz/item/CS_URS_2023_02/167151102" TargetMode="External" /><Relationship Id="rId15" Type="http://schemas.openxmlformats.org/officeDocument/2006/relationships/hyperlink" Target="https://podminky.urs.cz/item/CS_URS_2023_02/171251101" TargetMode="External" /><Relationship Id="rId16" Type="http://schemas.openxmlformats.org/officeDocument/2006/relationships/hyperlink" Target="https://podminky.urs.cz/item/CS_URS_2023_02/174151101" TargetMode="External" /><Relationship Id="rId17" Type="http://schemas.openxmlformats.org/officeDocument/2006/relationships/hyperlink" Target="https://podminky.urs.cz/item/CS_URS_2023_02/181912112" TargetMode="External" /><Relationship Id="rId18" Type="http://schemas.openxmlformats.org/officeDocument/2006/relationships/hyperlink" Target="https://podminky.urs.cz/item/CS_URS_2023_02/181913112" TargetMode="External" /><Relationship Id="rId19" Type="http://schemas.openxmlformats.org/officeDocument/2006/relationships/hyperlink" Target="https://podminky.urs.cz/item/CS_URS_2023_02/451541111" TargetMode="External" /><Relationship Id="rId20" Type="http://schemas.openxmlformats.org/officeDocument/2006/relationships/hyperlink" Target="https://podminky.urs.cz/item/CS_URS_2023_02/564811011" TargetMode="External" /><Relationship Id="rId21" Type="http://schemas.openxmlformats.org/officeDocument/2006/relationships/hyperlink" Target="https://podminky.urs.cz/item/CS_URS_2023_02/596212211" TargetMode="External" /><Relationship Id="rId22" Type="http://schemas.openxmlformats.org/officeDocument/2006/relationships/hyperlink" Target="https://podminky.urs.cz/item/CS_URS_2023_02/817374111" TargetMode="External" /><Relationship Id="rId23" Type="http://schemas.openxmlformats.org/officeDocument/2006/relationships/hyperlink" Target="https://podminky.urs.cz/item/CS_URS_2023_02/871275211" TargetMode="External" /><Relationship Id="rId24" Type="http://schemas.openxmlformats.org/officeDocument/2006/relationships/hyperlink" Target="https://podminky.urs.cz/item/CS_URS_2023_02/871315211" TargetMode="External" /><Relationship Id="rId25" Type="http://schemas.openxmlformats.org/officeDocument/2006/relationships/hyperlink" Target="https://podminky.urs.cz/item/CS_URS_2023_02/871355211" TargetMode="External" /><Relationship Id="rId26" Type="http://schemas.openxmlformats.org/officeDocument/2006/relationships/hyperlink" Target="https://podminky.urs.cz/item/CS_URS_2023_02/877310310" TargetMode="External" /><Relationship Id="rId27" Type="http://schemas.openxmlformats.org/officeDocument/2006/relationships/hyperlink" Target="https://podminky.urs.cz/item/CS_URS_2023_02/877310330" TargetMode="External" /><Relationship Id="rId28" Type="http://schemas.openxmlformats.org/officeDocument/2006/relationships/hyperlink" Target="https://podminky.urs.cz/item/CS_URS_2023_02/877350310" TargetMode="External" /><Relationship Id="rId29" Type="http://schemas.openxmlformats.org/officeDocument/2006/relationships/hyperlink" Target="https://podminky.urs.cz/item/CS_URS_2023_02/877350330" TargetMode="External" /><Relationship Id="rId30" Type="http://schemas.openxmlformats.org/officeDocument/2006/relationships/hyperlink" Target="https://podminky.urs.cz/item/CS_URS_2023_02/892312121" TargetMode="External" /><Relationship Id="rId31" Type="http://schemas.openxmlformats.org/officeDocument/2006/relationships/hyperlink" Target="https://podminky.urs.cz/item/CS_URS_2023_02/892352121" TargetMode="External" /><Relationship Id="rId32" Type="http://schemas.openxmlformats.org/officeDocument/2006/relationships/hyperlink" Target="https://podminky.urs.cz/item/CS_URS_2023_02/894812202" TargetMode="External" /><Relationship Id="rId33" Type="http://schemas.openxmlformats.org/officeDocument/2006/relationships/hyperlink" Target="https://podminky.urs.cz/item/CS_URS_2023_02/894812204" TargetMode="External" /><Relationship Id="rId34" Type="http://schemas.openxmlformats.org/officeDocument/2006/relationships/hyperlink" Target="https://podminky.urs.cz/item/CS_URS_2023_02/894812208" TargetMode="External" /><Relationship Id="rId35" Type="http://schemas.openxmlformats.org/officeDocument/2006/relationships/hyperlink" Target="https://podminky.urs.cz/item/CS_URS_2023_02/894812231" TargetMode="External" /><Relationship Id="rId36" Type="http://schemas.openxmlformats.org/officeDocument/2006/relationships/hyperlink" Target="https://podminky.urs.cz/item/CS_URS_2023_02/894812232" TargetMode="External" /><Relationship Id="rId37" Type="http://schemas.openxmlformats.org/officeDocument/2006/relationships/hyperlink" Target="https://podminky.urs.cz/item/CS_URS_2023_02/894812242" TargetMode="External" /><Relationship Id="rId38" Type="http://schemas.openxmlformats.org/officeDocument/2006/relationships/hyperlink" Target="https://podminky.urs.cz/item/CS_URS_2023_02/894812249" TargetMode="External" /><Relationship Id="rId39" Type="http://schemas.openxmlformats.org/officeDocument/2006/relationships/hyperlink" Target="https://podminky.urs.cz/item/CS_URS_2023_02/894812262" TargetMode="External" /><Relationship Id="rId40" Type="http://schemas.openxmlformats.org/officeDocument/2006/relationships/hyperlink" Target="https://podminky.urs.cz/item/CS_URS_2023_02/916231213" TargetMode="External" /><Relationship Id="rId41" Type="http://schemas.openxmlformats.org/officeDocument/2006/relationships/hyperlink" Target="https://podminky.urs.cz/item/CS_URS_2023_02/979021112" TargetMode="External" /><Relationship Id="rId42" Type="http://schemas.openxmlformats.org/officeDocument/2006/relationships/hyperlink" Target="https://podminky.urs.cz/item/CS_URS_2023_02/979051121" TargetMode="External" /><Relationship Id="rId43" Type="http://schemas.openxmlformats.org/officeDocument/2006/relationships/hyperlink" Target="https://podminky.urs.cz/item/CS_URS_2023_02/997221131" TargetMode="External" /><Relationship Id="rId44" Type="http://schemas.openxmlformats.org/officeDocument/2006/relationships/hyperlink" Target="https://podminky.urs.cz/item/CS_URS_2023_02/997221612" TargetMode="External" /><Relationship Id="rId45" Type="http://schemas.openxmlformats.org/officeDocument/2006/relationships/hyperlink" Target="https://podminky.urs.cz/item/CS_URS_2023_02/998276101" TargetMode="External" /><Relationship Id="rId4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5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R5" s="20"/>
      <c r="BE5" s="234" t="s">
        <v>15</v>
      </c>
      <c r="BS5" s="17" t="s">
        <v>6</v>
      </c>
    </row>
    <row r="6" spans="2:71" ht="36.95" customHeight="1">
      <c r="B6" s="20"/>
      <c r="D6" s="26" t="s">
        <v>16</v>
      </c>
      <c r="K6" s="23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R6" s="20"/>
      <c r="BE6" s="235"/>
      <c r="BS6" s="17" t="s">
        <v>18</v>
      </c>
    </row>
    <row r="7" spans="2:7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35"/>
      <c r="BS7" s="17" t="s">
        <v>21</v>
      </c>
    </row>
    <row r="8" spans="2:71" ht="12" customHeight="1">
      <c r="B8" s="20"/>
      <c r="D8" s="27" t="s">
        <v>22</v>
      </c>
      <c r="K8" s="25" t="s">
        <v>23</v>
      </c>
      <c r="AK8" s="27" t="s">
        <v>24</v>
      </c>
      <c r="AN8" s="28" t="s">
        <v>25</v>
      </c>
      <c r="AR8" s="20"/>
      <c r="BE8" s="235"/>
      <c r="BS8" s="17" t="s">
        <v>26</v>
      </c>
    </row>
    <row r="9" spans="2:71" ht="14.45" customHeight="1">
      <c r="B9" s="20"/>
      <c r="AR9" s="20"/>
      <c r="BE9" s="235"/>
      <c r="BS9" s="17" t="s">
        <v>27</v>
      </c>
    </row>
    <row r="10" spans="2:71" ht="12" customHeight="1">
      <c r="B10" s="20"/>
      <c r="D10" s="27" t="s">
        <v>28</v>
      </c>
      <c r="AK10" s="27" t="s">
        <v>29</v>
      </c>
      <c r="AN10" s="25" t="s">
        <v>1</v>
      </c>
      <c r="AR10" s="20"/>
      <c r="BE10" s="235"/>
      <c r="BS10" s="17" t="s">
        <v>18</v>
      </c>
    </row>
    <row r="11" spans="2:71" ht="18.4" customHeight="1">
      <c r="B11" s="20"/>
      <c r="E11" s="25" t="s">
        <v>23</v>
      </c>
      <c r="AK11" s="27" t="s">
        <v>30</v>
      </c>
      <c r="AN11" s="25" t="s">
        <v>1</v>
      </c>
      <c r="AR11" s="20"/>
      <c r="BE11" s="235"/>
      <c r="BS11" s="17" t="s">
        <v>18</v>
      </c>
    </row>
    <row r="12" spans="2:71" ht="6.95" customHeight="1">
      <c r="B12" s="20"/>
      <c r="AR12" s="20"/>
      <c r="BE12" s="235"/>
      <c r="BS12" s="17" t="s">
        <v>18</v>
      </c>
    </row>
    <row r="13" spans="2:71" ht="12" customHeight="1">
      <c r="B13" s="20"/>
      <c r="D13" s="27" t="s">
        <v>31</v>
      </c>
      <c r="AK13" s="27" t="s">
        <v>29</v>
      </c>
      <c r="AN13" s="29" t="s">
        <v>32</v>
      </c>
      <c r="AR13" s="20"/>
      <c r="BE13" s="235"/>
      <c r="BS13" s="17" t="s">
        <v>18</v>
      </c>
    </row>
    <row r="14" spans="2:71" ht="12.75">
      <c r="B14" s="20"/>
      <c r="E14" s="240" t="s">
        <v>32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7" t="s">
        <v>30</v>
      </c>
      <c r="AN14" s="29" t="s">
        <v>32</v>
      </c>
      <c r="AR14" s="20"/>
      <c r="BE14" s="235"/>
      <c r="BS14" s="17" t="s">
        <v>18</v>
      </c>
    </row>
    <row r="15" spans="2:71" ht="6.95" customHeight="1">
      <c r="B15" s="20"/>
      <c r="AR15" s="20"/>
      <c r="BE15" s="235"/>
      <c r="BS15" s="17" t="s">
        <v>4</v>
      </c>
    </row>
    <row r="16" spans="2:71" ht="12" customHeight="1">
      <c r="B16" s="20"/>
      <c r="D16" s="27" t="s">
        <v>33</v>
      </c>
      <c r="AK16" s="27" t="s">
        <v>29</v>
      </c>
      <c r="AN16" s="25" t="s">
        <v>1</v>
      </c>
      <c r="AR16" s="20"/>
      <c r="BE16" s="235"/>
      <c r="BS16" s="17" t="s">
        <v>4</v>
      </c>
    </row>
    <row r="17" spans="2:71" ht="18.4" customHeight="1">
      <c r="B17" s="20"/>
      <c r="E17" s="25" t="s">
        <v>34</v>
      </c>
      <c r="AK17" s="27" t="s">
        <v>30</v>
      </c>
      <c r="AN17" s="25" t="s">
        <v>1</v>
      </c>
      <c r="AR17" s="20"/>
      <c r="BE17" s="235"/>
      <c r="BS17" s="17" t="s">
        <v>35</v>
      </c>
    </row>
    <row r="18" spans="2:71" ht="6.95" customHeight="1">
      <c r="B18" s="20"/>
      <c r="AR18" s="20"/>
      <c r="BE18" s="235"/>
      <c r="BS18" s="17" t="s">
        <v>6</v>
      </c>
    </row>
    <row r="19" spans="2:71" ht="12" customHeight="1">
      <c r="B19" s="20"/>
      <c r="D19" s="27" t="s">
        <v>36</v>
      </c>
      <c r="AK19" s="27" t="s">
        <v>29</v>
      </c>
      <c r="AN19" s="25" t="s">
        <v>1</v>
      </c>
      <c r="AR19" s="20"/>
      <c r="BE19" s="235"/>
      <c r="BS19" s="17" t="s">
        <v>6</v>
      </c>
    </row>
    <row r="20" spans="2:71" ht="18.4" customHeight="1">
      <c r="B20" s="20"/>
      <c r="E20" s="25" t="s">
        <v>37</v>
      </c>
      <c r="AK20" s="27" t="s">
        <v>30</v>
      </c>
      <c r="AN20" s="25" t="s">
        <v>1</v>
      </c>
      <c r="AR20" s="20"/>
      <c r="BE20" s="235"/>
      <c r="BS20" s="17" t="s">
        <v>35</v>
      </c>
    </row>
    <row r="21" spans="2:57" ht="6.95" customHeight="1">
      <c r="B21" s="20"/>
      <c r="AR21" s="20"/>
      <c r="BE21" s="235"/>
    </row>
    <row r="22" spans="2:57" ht="12" customHeight="1">
      <c r="B22" s="20"/>
      <c r="D22" s="27" t="s">
        <v>38</v>
      </c>
      <c r="AR22" s="20"/>
      <c r="BE22" s="235"/>
    </row>
    <row r="23" spans="2:57" ht="59.25" customHeight="1">
      <c r="B23" s="20"/>
      <c r="E23" s="242" t="s">
        <v>39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20"/>
      <c r="BE23" s="235"/>
    </row>
    <row r="24" spans="2:57" ht="6.95" customHeight="1">
      <c r="B24" s="20"/>
      <c r="AR24" s="20"/>
      <c r="BE24" s="23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5"/>
    </row>
    <row r="26" spans="2:57" ht="14.45" customHeight="1">
      <c r="B26" s="20"/>
      <c r="D26" s="32" t="s">
        <v>40</v>
      </c>
      <c r="AK26" s="243">
        <f>ROUND(AG94,2)</f>
        <v>0</v>
      </c>
      <c r="AL26" s="238"/>
      <c r="AM26" s="238"/>
      <c r="AN26" s="238"/>
      <c r="AO26" s="238"/>
      <c r="AR26" s="20"/>
      <c r="BE26" s="235"/>
    </row>
    <row r="27" spans="2:57" ht="14.45" customHeight="1">
      <c r="B27" s="20"/>
      <c r="D27" s="32" t="s">
        <v>41</v>
      </c>
      <c r="AK27" s="243">
        <f>ROUND(AG98,2)</f>
        <v>0</v>
      </c>
      <c r="AL27" s="243"/>
      <c r="AM27" s="243"/>
      <c r="AN27" s="243"/>
      <c r="AO27" s="243"/>
      <c r="AR27" s="20"/>
      <c r="BE27" s="235"/>
    </row>
    <row r="28" spans="2:57" s="1" customFormat="1" ht="6.95" customHeight="1">
      <c r="B28" s="34"/>
      <c r="AR28" s="34"/>
      <c r="BE28" s="235"/>
    </row>
    <row r="29" spans="2:57" s="1" customFormat="1" ht="25.9" customHeight="1">
      <c r="B29" s="34"/>
      <c r="D29" s="35" t="s">
        <v>42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44">
        <f>ROUND(AK26+AK27,2)</f>
        <v>0</v>
      </c>
      <c r="AL29" s="245"/>
      <c r="AM29" s="245"/>
      <c r="AN29" s="245"/>
      <c r="AO29" s="245"/>
      <c r="AR29" s="34"/>
      <c r="BE29" s="235"/>
    </row>
    <row r="30" spans="2:57" s="1" customFormat="1" ht="6.95" customHeight="1">
      <c r="B30" s="34"/>
      <c r="AR30" s="34"/>
      <c r="BE30" s="235"/>
    </row>
    <row r="31" spans="2:57" s="1" customFormat="1" ht="12.75">
      <c r="B31" s="34"/>
      <c r="L31" s="246" t="s">
        <v>43</v>
      </c>
      <c r="M31" s="246"/>
      <c r="N31" s="246"/>
      <c r="O31" s="246"/>
      <c r="P31" s="246"/>
      <c r="W31" s="246" t="s">
        <v>44</v>
      </c>
      <c r="X31" s="246"/>
      <c r="Y31" s="246"/>
      <c r="Z31" s="246"/>
      <c r="AA31" s="246"/>
      <c r="AB31" s="246"/>
      <c r="AC31" s="246"/>
      <c r="AD31" s="246"/>
      <c r="AE31" s="246"/>
      <c r="AK31" s="246" t="s">
        <v>45</v>
      </c>
      <c r="AL31" s="246"/>
      <c r="AM31" s="246"/>
      <c r="AN31" s="246"/>
      <c r="AO31" s="246"/>
      <c r="AR31" s="34"/>
      <c r="BE31" s="235"/>
    </row>
    <row r="32" spans="2:57" s="2" customFormat="1" ht="14.45" customHeight="1">
      <c r="B32" s="38"/>
      <c r="D32" s="27" t="s">
        <v>46</v>
      </c>
      <c r="F32" s="27" t="s">
        <v>47</v>
      </c>
      <c r="L32" s="249">
        <v>0.21</v>
      </c>
      <c r="M32" s="248"/>
      <c r="N32" s="248"/>
      <c r="O32" s="248"/>
      <c r="P32" s="248"/>
      <c r="W32" s="247">
        <f>ROUND(AZ94+SUM(CD98:CD102),2)</f>
        <v>0</v>
      </c>
      <c r="X32" s="248"/>
      <c r="Y32" s="248"/>
      <c r="Z32" s="248"/>
      <c r="AA32" s="248"/>
      <c r="AB32" s="248"/>
      <c r="AC32" s="248"/>
      <c r="AD32" s="248"/>
      <c r="AE32" s="248"/>
      <c r="AK32" s="247">
        <f>ROUND(AV94+SUM(BY98:BY102),2)</f>
        <v>0</v>
      </c>
      <c r="AL32" s="248"/>
      <c r="AM32" s="248"/>
      <c r="AN32" s="248"/>
      <c r="AO32" s="248"/>
      <c r="AR32" s="38"/>
      <c r="BE32" s="236"/>
    </row>
    <row r="33" spans="2:57" s="2" customFormat="1" ht="14.45" customHeight="1">
      <c r="B33" s="38"/>
      <c r="F33" s="27" t="s">
        <v>48</v>
      </c>
      <c r="L33" s="249">
        <v>0.15</v>
      </c>
      <c r="M33" s="248"/>
      <c r="N33" s="248"/>
      <c r="O33" s="248"/>
      <c r="P33" s="248"/>
      <c r="W33" s="247">
        <f>ROUND(BA94+SUM(CE98:CE102),2)</f>
        <v>0</v>
      </c>
      <c r="X33" s="248"/>
      <c r="Y33" s="248"/>
      <c r="Z33" s="248"/>
      <c r="AA33" s="248"/>
      <c r="AB33" s="248"/>
      <c r="AC33" s="248"/>
      <c r="AD33" s="248"/>
      <c r="AE33" s="248"/>
      <c r="AK33" s="247">
        <f>ROUND(AW94+SUM(BZ98:BZ102),2)</f>
        <v>0</v>
      </c>
      <c r="AL33" s="248"/>
      <c r="AM33" s="248"/>
      <c r="AN33" s="248"/>
      <c r="AO33" s="248"/>
      <c r="AR33" s="38"/>
      <c r="BE33" s="236"/>
    </row>
    <row r="34" spans="2:57" s="2" customFormat="1" ht="14.45" customHeight="1" hidden="1">
      <c r="B34" s="38"/>
      <c r="F34" s="27" t="s">
        <v>49</v>
      </c>
      <c r="L34" s="249">
        <v>0.21</v>
      </c>
      <c r="M34" s="248"/>
      <c r="N34" s="248"/>
      <c r="O34" s="248"/>
      <c r="P34" s="248"/>
      <c r="W34" s="247">
        <f>ROUND(BB94+SUM(CF98:CF102),2)</f>
        <v>0</v>
      </c>
      <c r="X34" s="248"/>
      <c r="Y34" s="248"/>
      <c r="Z34" s="248"/>
      <c r="AA34" s="248"/>
      <c r="AB34" s="248"/>
      <c r="AC34" s="248"/>
      <c r="AD34" s="248"/>
      <c r="AE34" s="248"/>
      <c r="AK34" s="247">
        <v>0</v>
      </c>
      <c r="AL34" s="248"/>
      <c r="AM34" s="248"/>
      <c r="AN34" s="248"/>
      <c r="AO34" s="248"/>
      <c r="AR34" s="38"/>
      <c r="BE34" s="236"/>
    </row>
    <row r="35" spans="2:44" s="2" customFormat="1" ht="14.45" customHeight="1" hidden="1">
      <c r="B35" s="38"/>
      <c r="F35" s="27" t="s">
        <v>50</v>
      </c>
      <c r="L35" s="249">
        <v>0.15</v>
      </c>
      <c r="M35" s="248"/>
      <c r="N35" s="248"/>
      <c r="O35" s="248"/>
      <c r="P35" s="248"/>
      <c r="W35" s="247">
        <f>ROUND(BC94+SUM(CG98:CG102),2)</f>
        <v>0</v>
      </c>
      <c r="X35" s="248"/>
      <c r="Y35" s="248"/>
      <c r="Z35" s="248"/>
      <c r="AA35" s="248"/>
      <c r="AB35" s="248"/>
      <c r="AC35" s="248"/>
      <c r="AD35" s="248"/>
      <c r="AE35" s="248"/>
      <c r="AK35" s="247">
        <v>0</v>
      </c>
      <c r="AL35" s="248"/>
      <c r="AM35" s="248"/>
      <c r="AN35" s="248"/>
      <c r="AO35" s="248"/>
      <c r="AR35" s="38"/>
    </row>
    <row r="36" spans="2:44" s="2" customFormat="1" ht="14.45" customHeight="1" hidden="1">
      <c r="B36" s="38"/>
      <c r="F36" s="27" t="s">
        <v>51</v>
      </c>
      <c r="L36" s="249">
        <v>0</v>
      </c>
      <c r="M36" s="248"/>
      <c r="N36" s="248"/>
      <c r="O36" s="248"/>
      <c r="P36" s="248"/>
      <c r="W36" s="247">
        <f>ROUND(BD94+SUM(CH98:CH102),2)</f>
        <v>0</v>
      </c>
      <c r="X36" s="248"/>
      <c r="Y36" s="248"/>
      <c r="Z36" s="248"/>
      <c r="AA36" s="248"/>
      <c r="AB36" s="248"/>
      <c r="AC36" s="248"/>
      <c r="AD36" s="248"/>
      <c r="AE36" s="248"/>
      <c r="AK36" s="247">
        <v>0</v>
      </c>
      <c r="AL36" s="248"/>
      <c r="AM36" s="248"/>
      <c r="AN36" s="248"/>
      <c r="AO36" s="248"/>
      <c r="AR36" s="38"/>
    </row>
    <row r="37" spans="2:44" s="1" customFormat="1" ht="6.95" customHeight="1">
      <c r="B37" s="34"/>
      <c r="AR37" s="34"/>
    </row>
    <row r="38" spans="2:44" s="1" customFormat="1" ht="25.9" customHeight="1">
      <c r="B38" s="34"/>
      <c r="C38" s="39"/>
      <c r="D38" s="40" t="s">
        <v>52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53</v>
      </c>
      <c r="U38" s="41"/>
      <c r="V38" s="41"/>
      <c r="W38" s="41"/>
      <c r="X38" s="253" t="s">
        <v>54</v>
      </c>
      <c r="Y38" s="251"/>
      <c r="Z38" s="251"/>
      <c r="AA38" s="251"/>
      <c r="AB38" s="251"/>
      <c r="AC38" s="41"/>
      <c r="AD38" s="41"/>
      <c r="AE38" s="41"/>
      <c r="AF38" s="41"/>
      <c r="AG38" s="41"/>
      <c r="AH38" s="41"/>
      <c r="AI38" s="41"/>
      <c r="AJ38" s="41"/>
      <c r="AK38" s="250">
        <f>SUM(AK29:AK36)</f>
        <v>0</v>
      </c>
      <c r="AL38" s="251"/>
      <c r="AM38" s="251"/>
      <c r="AN38" s="251"/>
      <c r="AO38" s="252"/>
      <c r="AP38" s="39"/>
      <c r="AQ38" s="39"/>
      <c r="AR38" s="34"/>
    </row>
    <row r="39" spans="2:44" s="1" customFormat="1" ht="6.95" customHeight="1">
      <c r="B39" s="34"/>
      <c r="AR39" s="34"/>
    </row>
    <row r="40" spans="2:44" s="1" customFormat="1" ht="14.45" customHeight="1">
      <c r="B40" s="34"/>
      <c r="AR40" s="34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4"/>
      <c r="D49" s="43" t="s">
        <v>55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56</v>
      </c>
      <c r="AI49" s="44"/>
      <c r="AJ49" s="44"/>
      <c r="AK49" s="44"/>
      <c r="AL49" s="44"/>
      <c r="AM49" s="44"/>
      <c r="AN49" s="44"/>
      <c r="AO49" s="44"/>
      <c r="AR49" s="34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4"/>
      <c r="D60" s="45" t="s">
        <v>57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5" t="s">
        <v>58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5" t="s">
        <v>57</v>
      </c>
      <c r="AI60" s="36"/>
      <c r="AJ60" s="36"/>
      <c r="AK60" s="36"/>
      <c r="AL60" s="36"/>
      <c r="AM60" s="45" t="s">
        <v>58</v>
      </c>
      <c r="AN60" s="36"/>
      <c r="AO60" s="36"/>
      <c r="AR60" s="34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4"/>
      <c r="D64" s="43" t="s">
        <v>59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60</v>
      </c>
      <c r="AI64" s="44"/>
      <c r="AJ64" s="44"/>
      <c r="AK64" s="44"/>
      <c r="AL64" s="44"/>
      <c r="AM64" s="44"/>
      <c r="AN64" s="44"/>
      <c r="AO64" s="44"/>
      <c r="AR64" s="34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4"/>
      <c r="D75" s="45" t="s">
        <v>57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5" t="s">
        <v>58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5" t="s">
        <v>57</v>
      </c>
      <c r="AI75" s="36"/>
      <c r="AJ75" s="36"/>
      <c r="AK75" s="36"/>
      <c r="AL75" s="36"/>
      <c r="AM75" s="45" t="s">
        <v>58</v>
      </c>
      <c r="AN75" s="36"/>
      <c r="AO75" s="36"/>
      <c r="AR75" s="34"/>
    </row>
    <row r="76" spans="2:44" s="1" customFormat="1" ht="11.25">
      <c r="B76" s="34"/>
      <c r="AR76" s="34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4"/>
    </row>
    <row r="81" spans="2:44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4"/>
    </row>
    <row r="82" spans="2:44" s="1" customFormat="1" ht="24.95" customHeight="1">
      <c r="B82" s="34"/>
      <c r="C82" s="21" t="s">
        <v>61</v>
      </c>
      <c r="AR82" s="34"/>
    </row>
    <row r="83" spans="2:44" s="1" customFormat="1" ht="6.95" customHeight="1">
      <c r="B83" s="34"/>
      <c r="AR83" s="34"/>
    </row>
    <row r="84" spans="2:44" s="3" customFormat="1" ht="12" customHeight="1">
      <c r="B84" s="50"/>
      <c r="C84" s="27" t="s">
        <v>13</v>
      </c>
      <c r="L84" s="3" t="str">
        <f>K5</f>
        <v>2023_044</v>
      </c>
      <c r="AR84" s="50"/>
    </row>
    <row r="85" spans="2:44" s="4" customFormat="1" ht="36.95" customHeight="1">
      <c r="B85" s="51"/>
      <c r="C85" s="52" t="s">
        <v>16</v>
      </c>
      <c r="L85" s="210" t="str">
        <f>K6</f>
        <v>Oprava havárie kanalizace Tělocvična Škola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R85" s="51"/>
    </row>
    <row r="86" spans="2:44" s="1" customFormat="1" ht="6.95" customHeight="1">
      <c r="B86" s="34"/>
      <c r="AR86" s="34"/>
    </row>
    <row r="87" spans="2:44" s="1" customFormat="1" ht="12" customHeight="1">
      <c r="B87" s="34"/>
      <c r="C87" s="27" t="s">
        <v>22</v>
      </c>
      <c r="L87" s="53" t="str">
        <f>IF(K8="","",K8)</f>
        <v>Město Albrechtice</v>
      </c>
      <c r="AI87" s="27" t="s">
        <v>24</v>
      </c>
      <c r="AM87" s="212" t="str">
        <f>IF(AN8="","",AN8)</f>
        <v>14. 9. 2023</v>
      </c>
      <c r="AN87" s="212"/>
      <c r="AR87" s="34"/>
    </row>
    <row r="88" spans="2:44" s="1" customFormat="1" ht="6.95" customHeight="1">
      <c r="B88" s="34"/>
      <c r="AR88" s="34"/>
    </row>
    <row r="89" spans="2:56" s="1" customFormat="1" ht="15.2" customHeight="1">
      <c r="B89" s="34"/>
      <c r="C89" s="27" t="s">
        <v>28</v>
      </c>
      <c r="L89" s="3" t="str">
        <f>IF(E11="","",E11)</f>
        <v>Město Albrechtice</v>
      </c>
      <c r="AI89" s="27" t="s">
        <v>33</v>
      </c>
      <c r="AM89" s="217" t="str">
        <f>IF(E17="","",E17)</f>
        <v xml:space="preserve"> </v>
      </c>
      <c r="AN89" s="218"/>
      <c r="AO89" s="218"/>
      <c r="AP89" s="218"/>
      <c r="AR89" s="34"/>
      <c r="AS89" s="213" t="s">
        <v>62</v>
      </c>
      <c r="AT89" s="214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pans="2:56" s="1" customFormat="1" ht="15.2" customHeight="1">
      <c r="B90" s="34"/>
      <c r="C90" s="27" t="s">
        <v>31</v>
      </c>
      <c r="L90" s="3" t="str">
        <f>IF(E14="Vyplň údaj","",E14)</f>
        <v/>
      </c>
      <c r="AI90" s="27" t="s">
        <v>36</v>
      </c>
      <c r="AM90" s="217" t="str">
        <f>IF(E20="","",E20)</f>
        <v>p.Stupal Petr</v>
      </c>
      <c r="AN90" s="218"/>
      <c r="AO90" s="218"/>
      <c r="AP90" s="218"/>
      <c r="AR90" s="34"/>
      <c r="AS90" s="215"/>
      <c r="AT90" s="216"/>
      <c r="BD90" s="58"/>
    </row>
    <row r="91" spans="2:56" s="1" customFormat="1" ht="10.9" customHeight="1">
      <c r="B91" s="34"/>
      <c r="AR91" s="34"/>
      <c r="AS91" s="215"/>
      <c r="AT91" s="216"/>
      <c r="BD91" s="58"/>
    </row>
    <row r="92" spans="2:56" s="1" customFormat="1" ht="29.25" customHeight="1">
      <c r="B92" s="34"/>
      <c r="C92" s="223" t="s">
        <v>63</v>
      </c>
      <c r="D92" s="220"/>
      <c r="E92" s="220"/>
      <c r="F92" s="220"/>
      <c r="G92" s="220"/>
      <c r="H92" s="59"/>
      <c r="I92" s="221" t="s">
        <v>64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19" t="s">
        <v>65</v>
      </c>
      <c r="AH92" s="220"/>
      <c r="AI92" s="220"/>
      <c r="AJ92" s="220"/>
      <c r="AK92" s="220"/>
      <c r="AL92" s="220"/>
      <c r="AM92" s="220"/>
      <c r="AN92" s="221" t="s">
        <v>66</v>
      </c>
      <c r="AO92" s="220"/>
      <c r="AP92" s="222"/>
      <c r="AQ92" s="60" t="s">
        <v>67</v>
      </c>
      <c r="AR92" s="34"/>
      <c r="AS92" s="61" t="s">
        <v>68</v>
      </c>
      <c r="AT92" s="62" t="s">
        <v>69</v>
      </c>
      <c r="AU92" s="62" t="s">
        <v>70</v>
      </c>
      <c r="AV92" s="62" t="s">
        <v>71</v>
      </c>
      <c r="AW92" s="62" t="s">
        <v>72</v>
      </c>
      <c r="AX92" s="62" t="s">
        <v>73</v>
      </c>
      <c r="AY92" s="62" t="s">
        <v>74</v>
      </c>
      <c r="AZ92" s="62" t="s">
        <v>75</v>
      </c>
      <c r="BA92" s="62" t="s">
        <v>76</v>
      </c>
      <c r="BB92" s="62" t="s">
        <v>77</v>
      </c>
      <c r="BC92" s="62" t="s">
        <v>78</v>
      </c>
      <c r="BD92" s="63" t="s">
        <v>79</v>
      </c>
    </row>
    <row r="93" spans="2:56" s="1" customFormat="1" ht="10.9" customHeight="1">
      <c r="B93" s="34"/>
      <c r="AR93" s="34"/>
      <c r="AS93" s="6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pans="2:90" s="5" customFormat="1" ht="32.45" customHeight="1">
      <c r="B94" s="65"/>
      <c r="C94" s="66" t="s">
        <v>80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1">
        <f>ROUND(SUM(AG95:AG96),2)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ROUND(AZ94*L32,2)</f>
        <v>0</v>
      </c>
      <c r="AW94" s="71">
        <f>ROUND(BA94*L33,2)</f>
        <v>0</v>
      </c>
      <c r="AX94" s="71">
        <f>ROUND(BB94*L32,2)</f>
        <v>0</v>
      </c>
      <c r="AY94" s="71">
        <f>ROUND(BC94*L33,2)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81</v>
      </c>
      <c r="BT94" s="74" t="s">
        <v>82</v>
      </c>
      <c r="BU94" s="75" t="s">
        <v>83</v>
      </c>
      <c r="BV94" s="74" t="s">
        <v>84</v>
      </c>
      <c r="BW94" s="74" t="s">
        <v>5</v>
      </c>
      <c r="BX94" s="74" t="s">
        <v>85</v>
      </c>
      <c r="CL94" s="74" t="s">
        <v>1</v>
      </c>
    </row>
    <row r="95" spans="1:91" s="6" customFormat="1" ht="16.5" customHeight="1">
      <c r="A95" s="76" t="s">
        <v>86</v>
      </c>
      <c r="B95" s="77"/>
      <c r="C95" s="78"/>
      <c r="D95" s="224" t="s">
        <v>87</v>
      </c>
      <c r="E95" s="224"/>
      <c r="F95" s="224"/>
      <c r="G95" s="224"/>
      <c r="H95" s="224"/>
      <c r="I95" s="79"/>
      <c r="J95" s="224" t="s">
        <v>88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5">
        <f>'001 - Vnitřní část'!J32</f>
        <v>0</v>
      </c>
      <c r="AH95" s="226"/>
      <c r="AI95" s="226"/>
      <c r="AJ95" s="226"/>
      <c r="AK95" s="226"/>
      <c r="AL95" s="226"/>
      <c r="AM95" s="226"/>
      <c r="AN95" s="225">
        <f>SUM(AG95,AT95)</f>
        <v>0</v>
      </c>
      <c r="AO95" s="226"/>
      <c r="AP95" s="226"/>
      <c r="AQ95" s="80" t="s">
        <v>89</v>
      </c>
      <c r="AR95" s="77"/>
      <c r="AS95" s="81">
        <v>0</v>
      </c>
      <c r="AT95" s="82">
        <f>ROUND(SUM(AV95:AW95),2)</f>
        <v>0</v>
      </c>
      <c r="AU95" s="83">
        <f>'001 - Vnitřní část'!P141</f>
        <v>0</v>
      </c>
      <c r="AV95" s="82">
        <f>'001 - Vnitřní část'!J35</f>
        <v>0</v>
      </c>
      <c r="AW95" s="82">
        <f>'001 - Vnitřní část'!J36</f>
        <v>0</v>
      </c>
      <c r="AX95" s="82">
        <f>'001 - Vnitřní část'!J37</f>
        <v>0</v>
      </c>
      <c r="AY95" s="82">
        <f>'001 - Vnitřní část'!J38</f>
        <v>0</v>
      </c>
      <c r="AZ95" s="82">
        <f>'001 - Vnitřní část'!F35</f>
        <v>0</v>
      </c>
      <c r="BA95" s="82">
        <f>'001 - Vnitřní část'!F36</f>
        <v>0</v>
      </c>
      <c r="BB95" s="82">
        <f>'001 - Vnitřní část'!F37</f>
        <v>0</v>
      </c>
      <c r="BC95" s="82">
        <f>'001 - Vnitřní část'!F38</f>
        <v>0</v>
      </c>
      <c r="BD95" s="84">
        <f>'001 - Vnitřní část'!F39</f>
        <v>0</v>
      </c>
      <c r="BT95" s="85" t="s">
        <v>21</v>
      </c>
      <c r="BV95" s="85" t="s">
        <v>84</v>
      </c>
      <c r="BW95" s="85" t="s">
        <v>90</v>
      </c>
      <c r="BX95" s="85" t="s">
        <v>5</v>
      </c>
      <c r="CL95" s="85" t="s">
        <v>1</v>
      </c>
      <c r="CM95" s="85" t="s">
        <v>91</v>
      </c>
    </row>
    <row r="96" spans="1:91" s="6" customFormat="1" ht="16.5" customHeight="1">
      <c r="A96" s="76" t="s">
        <v>86</v>
      </c>
      <c r="B96" s="77"/>
      <c r="C96" s="78"/>
      <c r="D96" s="224" t="s">
        <v>92</v>
      </c>
      <c r="E96" s="224"/>
      <c r="F96" s="224"/>
      <c r="G96" s="224"/>
      <c r="H96" s="224"/>
      <c r="I96" s="79"/>
      <c r="J96" s="224" t="s">
        <v>93</v>
      </c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5">
        <f>'002 - Vnější část'!J32</f>
        <v>0</v>
      </c>
      <c r="AH96" s="226"/>
      <c r="AI96" s="226"/>
      <c r="AJ96" s="226"/>
      <c r="AK96" s="226"/>
      <c r="AL96" s="226"/>
      <c r="AM96" s="226"/>
      <c r="AN96" s="225">
        <f>SUM(AG96,AT96)</f>
        <v>0</v>
      </c>
      <c r="AO96" s="226"/>
      <c r="AP96" s="226"/>
      <c r="AQ96" s="80" t="s">
        <v>89</v>
      </c>
      <c r="AR96" s="77"/>
      <c r="AS96" s="86">
        <v>0</v>
      </c>
      <c r="AT96" s="87">
        <f>ROUND(SUM(AV96:AW96),2)</f>
        <v>0</v>
      </c>
      <c r="AU96" s="88">
        <f>'002 - Vnější část'!P134</f>
        <v>0</v>
      </c>
      <c r="AV96" s="87">
        <f>'002 - Vnější část'!J35</f>
        <v>0</v>
      </c>
      <c r="AW96" s="87">
        <f>'002 - Vnější část'!J36</f>
        <v>0</v>
      </c>
      <c r="AX96" s="87">
        <f>'002 - Vnější část'!J37</f>
        <v>0</v>
      </c>
      <c r="AY96" s="87">
        <f>'002 - Vnější část'!J38</f>
        <v>0</v>
      </c>
      <c r="AZ96" s="87">
        <f>'002 - Vnější část'!F35</f>
        <v>0</v>
      </c>
      <c r="BA96" s="87">
        <f>'002 - Vnější část'!F36</f>
        <v>0</v>
      </c>
      <c r="BB96" s="87">
        <f>'002 - Vnější část'!F37</f>
        <v>0</v>
      </c>
      <c r="BC96" s="87">
        <f>'002 - Vnější část'!F38</f>
        <v>0</v>
      </c>
      <c r="BD96" s="89">
        <f>'002 - Vnější část'!F39</f>
        <v>0</v>
      </c>
      <c r="BT96" s="85" t="s">
        <v>21</v>
      </c>
      <c r="BV96" s="85" t="s">
        <v>84</v>
      </c>
      <c r="BW96" s="85" t="s">
        <v>94</v>
      </c>
      <c r="BX96" s="85" t="s">
        <v>5</v>
      </c>
      <c r="CL96" s="85" t="s">
        <v>1</v>
      </c>
      <c r="CM96" s="85" t="s">
        <v>91</v>
      </c>
    </row>
    <row r="97" spans="2:44" ht="11.25">
      <c r="B97" s="20"/>
      <c r="AR97" s="20"/>
    </row>
    <row r="98" spans="2:48" s="1" customFormat="1" ht="30" customHeight="1">
      <c r="B98" s="34"/>
      <c r="C98" s="66" t="s">
        <v>95</v>
      </c>
      <c r="AG98" s="232">
        <f>ROUND(SUM(AG99:AG102),2)</f>
        <v>0</v>
      </c>
      <c r="AH98" s="232"/>
      <c r="AI98" s="232"/>
      <c r="AJ98" s="232"/>
      <c r="AK98" s="232"/>
      <c r="AL98" s="232"/>
      <c r="AM98" s="232"/>
      <c r="AN98" s="232">
        <f>ROUND(SUM(AN99:AN102),2)</f>
        <v>0</v>
      </c>
      <c r="AO98" s="232"/>
      <c r="AP98" s="232"/>
      <c r="AQ98" s="90"/>
      <c r="AR98" s="34"/>
      <c r="AS98" s="61" t="s">
        <v>96</v>
      </c>
      <c r="AT98" s="62" t="s">
        <v>97</v>
      </c>
      <c r="AU98" s="62" t="s">
        <v>46</v>
      </c>
      <c r="AV98" s="63" t="s">
        <v>69</v>
      </c>
    </row>
    <row r="99" spans="2:89" s="1" customFormat="1" ht="19.9" customHeight="1">
      <c r="B99" s="34"/>
      <c r="D99" s="229" t="s">
        <v>98</v>
      </c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G99" s="227">
        <f>ROUND(AG94*AS99,2)</f>
        <v>0</v>
      </c>
      <c r="AH99" s="228"/>
      <c r="AI99" s="228"/>
      <c r="AJ99" s="228"/>
      <c r="AK99" s="228"/>
      <c r="AL99" s="228"/>
      <c r="AM99" s="228"/>
      <c r="AN99" s="228">
        <f>ROUND(AG99+AV99,2)</f>
        <v>0</v>
      </c>
      <c r="AO99" s="228"/>
      <c r="AP99" s="228"/>
      <c r="AR99" s="34"/>
      <c r="AS99" s="93">
        <v>0</v>
      </c>
      <c r="AT99" s="94" t="s">
        <v>99</v>
      </c>
      <c r="AU99" s="94" t="s">
        <v>47</v>
      </c>
      <c r="AV99" s="95">
        <f>ROUND(IF(AU99="základní",AG99*L32,IF(AU99="snížená",AG99*L33,0)),2)</f>
        <v>0</v>
      </c>
      <c r="BV99" s="17" t="s">
        <v>100</v>
      </c>
      <c r="BY99" s="96">
        <f>IF(AU99="základní",AV99,0)</f>
        <v>0</v>
      </c>
      <c r="BZ99" s="96">
        <f>IF(AU99="snížená",AV99,0)</f>
        <v>0</v>
      </c>
      <c r="CA99" s="96">
        <v>0</v>
      </c>
      <c r="CB99" s="96">
        <v>0</v>
      </c>
      <c r="CC99" s="96">
        <v>0</v>
      </c>
      <c r="CD99" s="96">
        <f>IF(AU99="základní",AG99,0)</f>
        <v>0</v>
      </c>
      <c r="CE99" s="96">
        <f>IF(AU99="snížená",AG99,0)</f>
        <v>0</v>
      </c>
      <c r="CF99" s="96">
        <f>IF(AU99="zákl. přenesená",AG99,0)</f>
        <v>0</v>
      </c>
      <c r="CG99" s="96">
        <f>IF(AU99="sníž. přenesená",AG99,0)</f>
        <v>0</v>
      </c>
      <c r="CH99" s="96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>x</v>
      </c>
    </row>
    <row r="100" spans="2:89" s="1" customFormat="1" ht="19.9" customHeight="1">
      <c r="B100" s="34"/>
      <c r="D100" s="230" t="s">
        <v>101</v>
      </c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G100" s="227">
        <f>ROUND(AG94*AS100,2)</f>
        <v>0</v>
      </c>
      <c r="AH100" s="228"/>
      <c r="AI100" s="228"/>
      <c r="AJ100" s="228"/>
      <c r="AK100" s="228"/>
      <c r="AL100" s="228"/>
      <c r="AM100" s="228"/>
      <c r="AN100" s="228">
        <f>ROUND(AG100+AV100,2)</f>
        <v>0</v>
      </c>
      <c r="AO100" s="228"/>
      <c r="AP100" s="228"/>
      <c r="AR100" s="34"/>
      <c r="AS100" s="93">
        <v>0</v>
      </c>
      <c r="AT100" s="94" t="s">
        <v>99</v>
      </c>
      <c r="AU100" s="94" t="s">
        <v>47</v>
      </c>
      <c r="AV100" s="95">
        <f>ROUND(IF(AU100="základní",AG100*L32,IF(AU100="snížená",AG100*L33,0)),2)</f>
        <v>0</v>
      </c>
      <c r="BV100" s="17" t="s">
        <v>102</v>
      </c>
      <c r="BY100" s="96">
        <f>IF(AU100="základní",AV100,0)</f>
        <v>0</v>
      </c>
      <c r="BZ100" s="96">
        <f>IF(AU100="snížená",AV100,0)</f>
        <v>0</v>
      </c>
      <c r="CA100" s="96">
        <v>0</v>
      </c>
      <c r="CB100" s="96">
        <v>0</v>
      </c>
      <c r="CC100" s="96">
        <v>0</v>
      </c>
      <c r="CD100" s="96">
        <f>IF(AU100="základní",AG100,0)</f>
        <v>0</v>
      </c>
      <c r="CE100" s="96">
        <f>IF(AU100="snížená",AG100,0)</f>
        <v>0</v>
      </c>
      <c r="CF100" s="96">
        <f>IF(AU100="zákl. přenesená",AG100,0)</f>
        <v>0</v>
      </c>
      <c r="CG100" s="96">
        <f>IF(AU100="sníž. přenesená",AG100,0)</f>
        <v>0</v>
      </c>
      <c r="CH100" s="96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2:89" s="1" customFormat="1" ht="19.9" customHeight="1">
      <c r="B101" s="34"/>
      <c r="D101" s="230" t="s">
        <v>101</v>
      </c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G101" s="227">
        <f>ROUND(AG94*AS101,2)</f>
        <v>0</v>
      </c>
      <c r="AH101" s="228"/>
      <c r="AI101" s="228"/>
      <c r="AJ101" s="228"/>
      <c r="AK101" s="228"/>
      <c r="AL101" s="228"/>
      <c r="AM101" s="228"/>
      <c r="AN101" s="228">
        <f>ROUND(AG101+AV101,2)</f>
        <v>0</v>
      </c>
      <c r="AO101" s="228"/>
      <c r="AP101" s="228"/>
      <c r="AR101" s="34"/>
      <c r="AS101" s="93">
        <v>0</v>
      </c>
      <c r="AT101" s="94" t="s">
        <v>99</v>
      </c>
      <c r="AU101" s="94" t="s">
        <v>47</v>
      </c>
      <c r="AV101" s="95">
        <f>ROUND(IF(AU101="základní",AG101*L32,IF(AU101="snížená",AG101*L33,0)),2)</f>
        <v>0</v>
      </c>
      <c r="BV101" s="17" t="s">
        <v>102</v>
      </c>
      <c r="BY101" s="96">
        <f>IF(AU101="základní",AV101,0)</f>
        <v>0</v>
      </c>
      <c r="BZ101" s="96">
        <f>IF(AU101="snížená",AV101,0)</f>
        <v>0</v>
      </c>
      <c r="CA101" s="96">
        <v>0</v>
      </c>
      <c r="CB101" s="96">
        <v>0</v>
      </c>
      <c r="CC101" s="96">
        <v>0</v>
      </c>
      <c r="CD101" s="96">
        <f>IF(AU101="základní",AG101,0)</f>
        <v>0</v>
      </c>
      <c r="CE101" s="96">
        <f>IF(AU101="snížená",AG101,0)</f>
        <v>0</v>
      </c>
      <c r="CF101" s="96">
        <f>IF(AU101="zákl. přenesená",AG101,0)</f>
        <v>0</v>
      </c>
      <c r="CG101" s="96">
        <f>IF(AU101="sníž. přenesená",AG101,0)</f>
        <v>0</v>
      </c>
      <c r="CH101" s="96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2:89" s="1" customFormat="1" ht="19.9" customHeight="1">
      <c r="B102" s="34"/>
      <c r="D102" s="230" t="s">
        <v>101</v>
      </c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G102" s="227">
        <f>ROUND(AG94*AS102,2)</f>
        <v>0</v>
      </c>
      <c r="AH102" s="228"/>
      <c r="AI102" s="228"/>
      <c r="AJ102" s="228"/>
      <c r="AK102" s="228"/>
      <c r="AL102" s="228"/>
      <c r="AM102" s="228"/>
      <c r="AN102" s="228">
        <f>ROUND(AG102+AV102,2)</f>
        <v>0</v>
      </c>
      <c r="AO102" s="228"/>
      <c r="AP102" s="228"/>
      <c r="AR102" s="34"/>
      <c r="AS102" s="97">
        <v>0</v>
      </c>
      <c r="AT102" s="98" t="s">
        <v>99</v>
      </c>
      <c r="AU102" s="98" t="s">
        <v>47</v>
      </c>
      <c r="AV102" s="99">
        <f>ROUND(IF(AU102="základní",AG102*L32,IF(AU102="snížená",AG102*L33,0)),2)</f>
        <v>0</v>
      </c>
      <c r="BV102" s="17" t="s">
        <v>102</v>
      </c>
      <c r="BY102" s="96">
        <f>IF(AU102="základní",AV102,0)</f>
        <v>0</v>
      </c>
      <c r="BZ102" s="96">
        <f>IF(AU102="snížená",AV102,0)</f>
        <v>0</v>
      </c>
      <c r="CA102" s="96">
        <v>0</v>
      </c>
      <c r="CB102" s="96">
        <v>0</v>
      </c>
      <c r="CC102" s="96">
        <v>0</v>
      </c>
      <c r="CD102" s="96">
        <f>IF(AU102="základní",AG102,0)</f>
        <v>0</v>
      </c>
      <c r="CE102" s="96">
        <f>IF(AU102="snížená",AG102,0)</f>
        <v>0</v>
      </c>
      <c r="CF102" s="96">
        <f>IF(AU102="zákl. přenesená",AG102,0)</f>
        <v>0</v>
      </c>
      <c r="CG102" s="96">
        <f>IF(AU102="sníž. přenesená",AG102,0)</f>
        <v>0</v>
      </c>
      <c r="CH102" s="96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2:44" s="1" customFormat="1" ht="10.9" customHeight="1">
      <c r="B103" s="34"/>
      <c r="AR103" s="34"/>
    </row>
    <row r="104" spans="2:44" s="1" customFormat="1" ht="30" customHeight="1">
      <c r="B104" s="34"/>
      <c r="C104" s="100" t="s">
        <v>103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233">
        <f>ROUND(AG94+AG98,2)</f>
        <v>0</v>
      </c>
      <c r="AH104" s="233"/>
      <c r="AI104" s="233"/>
      <c r="AJ104" s="233"/>
      <c r="AK104" s="233"/>
      <c r="AL104" s="233"/>
      <c r="AM104" s="233"/>
      <c r="AN104" s="233">
        <f>ROUND(AN94+AN98,2)</f>
        <v>0</v>
      </c>
      <c r="AO104" s="233"/>
      <c r="AP104" s="233"/>
      <c r="AQ104" s="101"/>
      <c r="AR104" s="34"/>
    </row>
    <row r="105" spans="2:44" s="1" customFormat="1" ht="6.9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34"/>
    </row>
  </sheetData>
  <sheetProtection algorithmName="SHA-512" hashValue="AB/s1GX18nNq2H92vRTsfAiasgz3YpqM82vSruTu6OWl5LzIVrDdgzIvpIA9DZ2TieWutoCQnVKuNBO4l5IwVQ==" saltValue="ImTjiy4ICn8UWLLzzTjx9t2LLbNTDUuiV1xrsJVglSCd3MsyDHUu+J0oR6m9gJJFnkHISYZZ1611dQZb92jLGw==" spinCount="100000" sheet="1" objects="1" scenarios="1" formatColumns="0" formatRows="0"/>
  <mergeCells count="64"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4:AM104"/>
    <mergeCell ref="AN104:AP104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L85:AJ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001 - Vnitřní část'!C2" display="/"/>
    <hyperlink ref="A96" location="'002 - Vnějš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8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ht="24.95" customHeight="1">
      <c r="B4" s="20"/>
      <c r="D4" s="21" t="s">
        <v>104</v>
      </c>
      <c r="L4" s="20"/>
      <c r="M4" s="10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4" t="str">
        <f>'Rekapitulace stavby'!K6</f>
        <v>Oprava havárie kanalizace Tělocvična Škola</v>
      </c>
      <c r="F7" s="255"/>
      <c r="G7" s="255"/>
      <c r="H7" s="255"/>
      <c r="L7" s="20"/>
    </row>
    <row r="8" spans="2:12" s="1" customFormat="1" ht="12" customHeight="1">
      <c r="B8" s="34"/>
      <c r="D8" s="27" t="s">
        <v>105</v>
      </c>
      <c r="L8" s="34"/>
    </row>
    <row r="9" spans="2:12" s="1" customFormat="1" ht="16.5" customHeight="1">
      <c r="B9" s="34"/>
      <c r="E9" s="210" t="s">
        <v>106</v>
      </c>
      <c r="F9" s="256"/>
      <c r="G9" s="256"/>
      <c r="H9" s="256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7" t="s">
        <v>19</v>
      </c>
      <c r="F11" s="25" t="s">
        <v>1</v>
      </c>
      <c r="I11" s="27" t="s">
        <v>20</v>
      </c>
      <c r="J11" s="25" t="s">
        <v>1</v>
      </c>
      <c r="L11" s="34"/>
    </row>
    <row r="12" spans="2:12" s="1" customFormat="1" ht="12" customHeight="1">
      <c r="B12" s="34"/>
      <c r="D12" s="27" t="s">
        <v>22</v>
      </c>
      <c r="F12" s="25" t="s">
        <v>23</v>
      </c>
      <c r="I12" s="27" t="s">
        <v>24</v>
      </c>
      <c r="J12" s="54" t="str">
        <f>'Rekapitulace stavby'!AN8</f>
        <v>14. 9. 2023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7" t="s">
        <v>28</v>
      </c>
      <c r="I14" s="27" t="s">
        <v>29</v>
      </c>
      <c r="J14" s="25" t="s">
        <v>1</v>
      </c>
      <c r="L14" s="34"/>
    </row>
    <row r="15" spans="2:12" s="1" customFormat="1" ht="18" customHeight="1">
      <c r="B15" s="34"/>
      <c r="E15" s="25" t="s">
        <v>23</v>
      </c>
      <c r="I15" s="27" t="s">
        <v>30</v>
      </c>
      <c r="J15" s="25" t="s">
        <v>1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7" t="s">
        <v>31</v>
      </c>
      <c r="I17" s="27" t="s">
        <v>29</v>
      </c>
      <c r="J17" s="28" t="str">
        <f>'Rekapitulace stavby'!AN13</f>
        <v>Vyplň údaj</v>
      </c>
      <c r="L17" s="34"/>
    </row>
    <row r="18" spans="2:12" s="1" customFormat="1" ht="18" customHeight="1">
      <c r="B18" s="34"/>
      <c r="E18" s="257" t="str">
        <f>'Rekapitulace stavby'!E14</f>
        <v>Vyplň údaj</v>
      </c>
      <c r="F18" s="237"/>
      <c r="G18" s="237"/>
      <c r="H18" s="237"/>
      <c r="I18" s="27" t="s">
        <v>30</v>
      </c>
      <c r="J18" s="28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7" t="s">
        <v>33</v>
      </c>
      <c r="I20" s="27" t="s">
        <v>29</v>
      </c>
      <c r="J20" s="25" t="str">
        <f>IF('Rekapitulace stavby'!AN16="","",'Rekapitulace stavby'!AN16)</f>
        <v/>
      </c>
      <c r="L20" s="34"/>
    </row>
    <row r="21" spans="2:12" s="1" customFormat="1" ht="18" customHeight="1">
      <c r="B21" s="34"/>
      <c r="E21" s="25" t="str">
        <f>IF('Rekapitulace stavby'!E17="","",'Rekapitulace stavby'!E17)</f>
        <v xml:space="preserve"> </v>
      </c>
      <c r="I21" s="27" t="s">
        <v>30</v>
      </c>
      <c r="J21" s="25" t="str">
        <f>IF('Rekapitulace stavby'!AN17="","",'Rekapitulace stavby'!AN17)</f>
        <v/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7" t="s">
        <v>36</v>
      </c>
      <c r="I23" s="27" t="s">
        <v>29</v>
      </c>
      <c r="J23" s="25" t="s">
        <v>1</v>
      </c>
      <c r="L23" s="34"/>
    </row>
    <row r="24" spans="2:12" s="1" customFormat="1" ht="18" customHeight="1">
      <c r="B24" s="34"/>
      <c r="E24" s="25" t="s">
        <v>37</v>
      </c>
      <c r="I24" s="27" t="s">
        <v>30</v>
      </c>
      <c r="J24" s="25" t="s">
        <v>1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7" t="s">
        <v>38</v>
      </c>
      <c r="L26" s="34"/>
    </row>
    <row r="27" spans="2:12" s="7" customFormat="1" ht="107.25" customHeight="1">
      <c r="B27" s="104"/>
      <c r="E27" s="242" t="s">
        <v>107</v>
      </c>
      <c r="F27" s="242"/>
      <c r="G27" s="242"/>
      <c r="H27" s="242"/>
      <c r="L27" s="10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5"/>
      <c r="E29" s="55"/>
      <c r="F29" s="55"/>
      <c r="G29" s="55"/>
      <c r="H29" s="55"/>
      <c r="I29" s="55"/>
      <c r="J29" s="55"/>
      <c r="K29" s="55"/>
      <c r="L29" s="34"/>
    </row>
    <row r="30" spans="2:12" s="1" customFormat="1" ht="14.45" customHeight="1">
      <c r="B30" s="34"/>
      <c r="D30" s="25" t="s">
        <v>108</v>
      </c>
      <c r="J30" s="33">
        <f>J96</f>
        <v>0</v>
      </c>
      <c r="L30" s="34"/>
    </row>
    <row r="31" spans="2:12" s="1" customFormat="1" ht="14.45" customHeight="1">
      <c r="B31" s="34"/>
      <c r="D31" s="32" t="s">
        <v>98</v>
      </c>
      <c r="J31" s="33">
        <f>J114</f>
        <v>0</v>
      </c>
      <c r="L31" s="34"/>
    </row>
    <row r="32" spans="2:12" s="1" customFormat="1" ht="25.35" customHeight="1">
      <c r="B32" s="34"/>
      <c r="D32" s="105" t="s">
        <v>42</v>
      </c>
      <c r="J32" s="68">
        <f>ROUND(J30+J31,2)</f>
        <v>0</v>
      </c>
      <c r="L32" s="34"/>
    </row>
    <row r="33" spans="2:12" s="1" customFormat="1" ht="6.95" customHeight="1">
      <c r="B33" s="34"/>
      <c r="D33" s="55"/>
      <c r="E33" s="55"/>
      <c r="F33" s="55"/>
      <c r="G33" s="55"/>
      <c r="H33" s="55"/>
      <c r="I33" s="55"/>
      <c r="J33" s="55"/>
      <c r="K33" s="55"/>
      <c r="L33" s="34"/>
    </row>
    <row r="34" spans="2:12" s="1" customFormat="1" ht="14.45" customHeight="1">
      <c r="B34" s="34"/>
      <c r="F34" s="37" t="s">
        <v>44</v>
      </c>
      <c r="I34" s="37" t="s">
        <v>43</v>
      </c>
      <c r="J34" s="37" t="s">
        <v>45</v>
      </c>
      <c r="L34" s="34"/>
    </row>
    <row r="35" spans="2:12" s="1" customFormat="1" ht="14.45" customHeight="1">
      <c r="B35" s="34"/>
      <c r="D35" s="57" t="s">
        <v>46</v>
      </c>
      <c r="E35" s="27" t="s">
        <v>47</v>
      </c>
      <c r="F35" s="106">
        <f>ROUND((SUM(BE114:BE121)+SUM(BE141:BE896)),2)</f>
        <v>0</v>
      </c>
      <c r="I35" s="107">
        <v>0.21</v>
      </c>
      <c r="J35" s="106">
        <f>ROUND(((SUM(BE114:BE121)+SUM(BE141:BE896))*I35),2)</f>
        <v>0</v>
      </c>
      <c r="L35" s="34"/>
    </row>
    <row r="36" spans="2:12" s="1" customFormat="1" ht="14.45" customHeight="1">
      <c r="B36" s="34"/>
      <c r="E36" s="27" t="s">
        <v>48</v>
      </c>
      <c r="F36" s="106">
        <f>ROUND((SUM(BF114:BF121)+SUM(BF141:BF896)),2)</f>
        <v>0</v>
      </c>
      <c r="I36" s="107">
        <v>0.15</v>
      </c>
      <c r="J36" s="106">
        <f>ROUND(((SUM(BF114:BF121)+SUM(BF141:BF896))*I36),2)</f>
        <v>0</v>
      </c>
      <c r="L36" s="34"/>
    </row>
    <row r="37" spans="2:12" s="1" customFormat="1" ht="14.45" customHeight="1" hidden="1">
      <c r="B37" s="34"/>
      <c r="E37" s="27" t="s">
        <v>49</v>
      </c>
      <c r="F37" s="106">
        <f>ROUND((SUM(BG114:BG121)+SUM(BG141:BG896)),2)</f>
        <v>0</v>
      </c>
      <c r="I37" s="107">
        <v>0.21</v>
      </c>
      <c r="J37" s="106">
        <f>0</f>
        <v>0</v>
      </c>
      <c r="L37" s="34"/>
    </row>
    <row r="38" spans="2:12" s="1" customFormat="1" ht="14.45" customHeight="1" hidden="1">
      <c r="B38" s="34"/>
      <c r="E38" s="27" t="s">
        <v>50</v>
      </c>
      <c r="F38" s="106">
        <f>ROUND((SUM(BH114:BH121)+SUM(BH141:BH896)),2)</f>
        <v>0</v>
      </c>
      <c r="I38" s="107">
        <v>0.15</v>
      </c>
      <c r="J38" s="106">
        <f>0</f>
        <v>0</v>
      </c>
      <c r="L38" s="34"/>
    </row>
    <row r="39" spans="2:12" s="1" customFormat="1" ht="14.45" customHeight="1" hidden="1">
      <c r="B39" s="34"/>
      <c r="E39" s="27" t="s">
        <v>51</v>
      </c>
      <c r="F39" s="106">
        <f>ROUND((SUM(BI114:BI121)+SUM(BI141:BI896)),2)</f>
        <v>0</v>
      </c>
      <c r="I39" s="107">
        <v>0</v>
      </c>
      <c r="J39" s="106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101"/>
      <c r="D41" s="108" t="s">
        <v>52</v>
      </c>
      <c r="E41" s="59"/>
      <c r="F41" s="59"/>
      <c r="G41" s="109" t="s">
        <v>53</v>
      </c>
      <c r="H41" s="110" t="s">
        <v>54</v>
      </c>
      <c r="I41" s="59"/>
      <c r="J41" s="111">
        <f>SUM(J32:J39)</f>
        <v>0</v>
      </c>
      <c r="K41" s="112"/>
      <c r="L41" s="34"/>
    </row>
    <row r="42" spans="2:12" s="1" customFormat="1" ht="14.45" customHeight="1">
      <c r="B42" s="34"/>
      <c r="L42" s="34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4"/>
      <c r="D50" s="43" t="s">
        <v>55</v>
      </c>
      <c r="E50" s="44"/>
      <c r="F50" s="44"/>
      <c r="G50" s="43" t="s">
        <v>56</v>
      </c>
      <c r="H50" s="44"/>
      <c r="I50" s="44"/>
      <c r="J50" s="44"/>
      <c r="K50" s="44"/>
      <c r="L50" s="34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4"/>
      <c r="D61" s="45" t="s">
        <v>57</v>
      </c>
      <c r="E61" s="36"/>
      <c r="F61" s="113" t="s">
        <v>58</v>
      </c>
      <c r="G61" s="45" t="s">
        <v>57</v>
      </c>
      <c r="H61" s="36"/>
      <c r="I61" s="36"/>
      <c r="J61" s="114" t="s">
        <v>58</v>
      </c>
      <c r="K61" s="36"/>
      <c r="L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4"/>
      <c r="D65" s="43" t="s">
        <v>59</v>
      </c>
      <c r="E65" s="44"/>
      <c r="F65" s="44"/>
      <c r="G65" s="43" t="s">
        <v>60</v>
      </c>
      <c r="H65" s="44"/>
      <c r="I65" s="44"/>
      <c r="J65" s="44"/>
      <c r="K65" s="44"/>
      <c r="L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4"/>
      <c r="D76" s="45" t="s">
        <v>57</v>
      </c>
      <c r="E76" s="36"/>
      <c r="F76" s="113" t="s">
        <v>58</v>
      </c>
      <c r="G76" s="45" t="s">
        <v>57</v>
      </c>
      <c r="H76" s="36"/>
      <c r="I76" s="36"/>
      <c r="J76" s="114" t="s">
        <v>58</v>
      </c>
      <c r="K76" s="36"/>
      <c r="L76" s="34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4"/>
    </row>
    <row r="81" spans="2:12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4"/>
    </row>
    <row r="82" spans="2:12" s="1" customFormat="1" ht="24.95" customHeight="1">
      <c r="B82" s="34"/>
      <c r="C82" s="21" t="s">
        <v>109</v>
      </c>
      <c r="L82" s="34"/>
    </row>
    <row r="83" spans="2:12" s="1" customFormat="1" ht="6.95" customHeight="1">
      <c r="B83" s="34"/>
      <c r="L83" s="34"/>
    </row>
    <row r="84" spans="2:12" s="1" customFormat="1" ht="12" customHeight="1">
      <c r="B84" s="34"/>
      <c r="C84" s="27" t="s">
        <v>16</v>
      </c>
      <c r="L84" s="34"/>
    </row>
    <row r="85" spans="2:12" s="1" customFormat="1" ht="16.5" customHeight="1">
      <c r="B85" s="34"/>
      <c r="E85" s="254" t="str">
        <f>E7</f>
        <v>Oprava havárie kanalizace Tělocvična Škola</v>
      </c>
      <c r="F85" s="255"/>
      <c r="G85" s="255"/>
      <c r="H85" s="255"/>
      <c r="L85" s="34"/>
    </row>
    <row r="86" spans="2:12" s="1" customFormat="1" ht="12" customHeight="1">
      <c r="B86" s="34"/>
      <c r="C86" s="27" t="s">
        <v>105</v>
      </c>
      <c r="L86" s="34"/>
    </row>
    <row r="87" spans="2:12" s="1" customFormat="1" ht="16.5" customHeight="1">
      <c r="B87" s="34"/>
      <c r="E87" s="210" t="str">
        <f>E9</f>
        <v>001 - Vnitřní část</v>
      </c>
      <c r="F87" s="256"/>
      <c r="G87" s="256"/>
      <c r="H87" s="256"/>
      <c r="L87" s="34"/>
    </row>
    <row r="88" spans="2:12" s="1" customFormat="1" ht="6.95" customHeight="1">
      <c r="B88" s="34"/>
      <c r="L88" s="34"/>
    </row>
    <row r="89" spans="2:12" s="1" customFormat="1" ht="12" customHeight="1">
      <c r="B89" s="34"/>
      <c r="C89" s="27" t="s">
        <v>22</v>
      </c>
      <c r="F89" s="25" t="str">
        <f>F12</f>
        <v>Město Albrechtice</v>
      </c>
      <c r="I89" s="27" t="s">
        <v>24</v>
      </c>
      <c r="J89" s="54" t="str">
        <f>IF(J12="","",J12)</f>
        <v>14. 9. 2023</v>
      </c>
      <c r="L89" s="34"/>
    </row>
    <row r="90" spans="2:12" s="1" customFormat="1" ht="6.95" customHeight="1">
      <c r="B90" s="34"/>
      <c r="L90" s="34"/>
    </row>
    <row r="91" spans="2:12" s="1" customFormat="1" ht="15.2" customHeight="1">
      <c r="B91" s="34"/>
      <c r="C91" s="27" t="s">
        <v>28</v>
      </c>
      <c r="F91" s="25" t="str">
        <f>E15</f>
        <v>Město Albrechtice</v>
      </c>
      <c r="I91" s="27" t="s">
        <v>33</v>
      </c>
      <c r="J91" s="30" t="str">
        <f>E21</f>
        <v xml:space="preserve"> </v>
      </c>
      <c r="L91" s="34"/>
    </row>
    <row r="92" spans="2:12" s="1" customFormat="1" ht="15.2" customHeight="1">
      <c r="B92" s="34"/>
      <c r="C92" s="27" t="s">
        <v>31</v>
      </c>
      <c r="F92" s="25" t="str">
        <f>IF(E18="","",E18)</f>
        <v>Vyplň údaj</v>
      </c>
      <c r="I92" s="27" t="s">
        <v>36</v>
      </c>
      <c r="J92" s="30" t="str">
        <f>E24</f>
        <v>p.Stupal Petr</v>
      </c>
      <c r="L92" s="34"/>
    </row>
    <row r="93" spans="2:12" s="1" customFormat="1" ht="10.35" customHeight="1">
      <c r="B93" s="34"/>
      <c r="L93" s="34"/>
    </row>
    <row r="94" spans="2:12" s="1" customFormat="1" ht="29.25" customHeight="1">
      <c r="B94" s="34"/>
      <c r="C94" s="115" t="s">
        <v>110</v>
      </c>
      <c r="D94" s="101"/>
      <c r="E94" s="101"/>
      <c r="F94" s="101"/>
      <c r="G94" s="101"/>
      <c r="H94" s="101"/>
      <c r="I94" s="101"/>
      <c r="J94" s="116" t="s">
        <v>111</v>
      </c>
      <c r="K94" s="101"/>
      <c r="L94" s="34"/>
    </row>
    <row r="95" spans="2:12" s="1" customFormat="1" ht="10.35" customHeight="1">
      <c r="B95" s="34"/>
      <c r="L95" s="34"/>
    </row>
    <row r="96" spans="2:47" s="1" customFormat="1" ht="22.9" customHeight="1">
      <c r="B96" s="34"/>
      <c r="C96" s="117" t="s">
        <v>112</v>
      </c>
      <c r="J96" s="68">
        <f>J141</f>
        <v>0</v>
      </c>
      <c r="L96" s="34"/>
      <c r="AU96" s="17" t="s">
        <v>113</v>
      </c>
    </row>
    <row r="97" spans="2:12" s="8" customFormat="1" ht="24.95" customHeight="1">
      <c r="B97" s="118"/>
      <c r="D97" s="119" t="s">
        <v>114</v>
      </c>
      <c r="E97" s="120"/>
      <c r="F97" s="120"/>
      <c r="G97" s="120"/>
      <c r="H97" s="120"/>
      <c r="I97" s="120"/>
      <c r="J97" s="121">
        <f>J142</f>
        <v>0</v>
      </c>
      <c r="L97" s="118"/>
    </row>
    <row r="98" spans="2:12" s="9" customFormat="1" ht="19.9" customHeight="1">
      <c r="B98" s="122"/>
      <c r="D98" s="123" t="s">
        <v>115</v>
      </c>
      <c r="E98" s="124"/>
      <c r="F98" s="124"/>
      <c r="G98" s="124"/>
      <c r="H98" s="124"/>
      <c r="I98" s="124"/>
      <c r="J98" s="125">
        <f>J143</f>
        <v>0</v>
      </c>
      <c r="L98" s="122"/>
    </row>
    <row r="99" spans="2:12" s="9" customFormat="1" ht="19.9" customHeight="1">
      <c r="B99" s="122"/>
      <c r="D99" s="123" t="s">
        <v>116</v>
      </c>
      <c r="E99" s="124"/>
      <c r="F99" s="124"/>
      <c r="G99" s="124"/>
      <c r="H99" s="124"/>
      <c r="I99" s="124"/>
      <c r="J99" s="125">
        <f>J203</f>
        <v>0</v>
      </c>
      <c r="L99" s="122"/>
    </row>
    <row r="100" spans="2:12" s="9" customFormat="1" ht="19.9" customHeight="1">
      <c r="B100" s="122"/>
      <c r="D100" s="123" t="s">
        <v>117</v>
      </c>
      <c r="E100" s="124"/>
      <c r="F100" s="124"/>
      <c r="G100" s="124"/>
      <c r="H100" s="124"/>
      <c r="I100" s="124"/>
      <c r="J100" s="125">
        <f>J221</f>
        <v>0</v>
      </c>
      <c r="L100" s="122"/>
    </row>
    <row r="101" spans="2:12" s="9" customFormat="1" ht="19.9" customHeight="1">
      <c r="B101" s="122"/>
      <c r="D101" s="123" t="s">
        <v>118</v>
      </c>
      <c r="E101" s="124"/>
      <c r="F101" s="124"/>
      <c r="G101" s="124"/>
      <c r="H101" s="124"/>
      <c r="I101" s="124"/>
      <c r="J101" s="125">
        <f>J239</f>
        <v>0</v>
      </c>
      <c r="L101" s="122"/>
    </row>
    <row r="102" spans="2:12" s="9" customFormat="1" ht="19.9" customHeight="1">
      <c r="B102" s="122"/>
      <c r="D102" s="123" t="s">
        <v>119</v>
      </c>
      <c r="E102" s="124"/>
      <c r="F102" s="124"/>
      <c r="G102" s="124"/>
      <c r="H102" s="124"/>
      <c r="I102" s="124"/>
      <c r="J102" s="125">
        <f>J326</f>
        <v>0</v>
      </c>
      <c r="L102" s="122"/>
    </row>
    <row r="103" spans="2:12" s="9" customFormat="1" ht="19.9" customHeight="1">
      <c r="B103" s="122"/>
      <c r="D103" s="123" t="s">
        <v>120</v>
      </c>
      <c r="E103" s="124"/>
      <c r="F103" s="124"/>
      <c r="G103" s="124"/>
      <c r="H103" s="124"/>
      <c r="I103" s="124"/>
      <c r="J103" s="125">
        <f>J422</f>
        <v>0</v>
      </c>
      <c r="L103" s="122"/>
    </row>
    <row r="104" spans="2:12" s="9" customFormat="1" ht="19.9" customHeight="1">
      <c r="B104" s="122"/>
      <c r="D104" s="123" t="s">
        <v>121</v>
      </c>
      <c r="E104" s="124"/>
      <c r="F104" s="124"/>
      <c r="G104" s="124"/>
      <c r="H104" s="124"/>
      <c r="I104" s="124"/>
      <c r="J104" s="125">
        <f>J436</f>
        <v>0</v>
      </c>
      <c r="L104" s="122"/>
    </row>
    <row r="105" spans="2:12" s="8" customFormat="1" ht="24.95" customHeight="1">
      <c r="B105" s="118"/>
      <c r="D105" s="119" t="s">
        <v>122</v>
      </c>
      <c r="E105" s="120"/>
      <c r="F105" s="120"/>
      <c r="G105" s="120"/>
      <c r="H105" s="120"/>
      <c r="I105" s="120"/>
      <c r="J105" s="121">
        <f>J440</f>
        <v>0</v>
      </c>
      <c r="L105" s="118"/>
    </row>
    <row r="106" spans="2:12" s="9" customFormat="1" ht="19.9" customHeight="1">
      <c r="B106" s="122"/>
      <c r="D106" s="123" t="s">
        <v>123</v>
      </c>
      <c r="E106" s="124"/>
      <c r="F106" s="124"/>
      <c r="G106" s="124"/>
      <c r="H106" s="124"/>
      <c r="I106" s="124"/>
      <c r="J106" s="125">
        <f>J441</f>
        <v>0</v>
      </c>
      <c r="L106" s="122"/>
    </row>
    <row r="107" spans="2:12" s="9" customFormat="1" ht="19.9" customHeight="1">
      <c r="B107" s="122"/>
      <c r="D107" s="123" t="s">
        <v>124</v>
      </c>
      <c r="E107" s="124"/>
      <c r="F107" s="124"/>
      <c r="G107" s="124"/>
      <c r="H107" s="124"/>
      <c r="I107" s="124"/>
      <c r="J107" s="125">
        <f>J484</f>
        <v>0</v>
      </c>
      <c r="L107" s="122"/>
    </row>
    <row r="108" spans="2:12" s="9" customFormat="1" ht="19.9" customHeight="1">
      <c r="B108" s="122"/>
      <c r="D108" s="123" t="s">
        <v>125</v>
      </c>
      <c r="E108" s="124"/>
      <c r="F108" s="124"/>
      <c r="G108" s="124"/>
      <c r="H108" s="124"/>
      <c r="I108" s="124"/>
      <c r="J108" s="125">
        <f>J541</f>
        <v>0</v>
      </c>
      <c r="L108" s="122"/>
    </row>
    <row r="109" spans="2:12" s="9" customFormat="1" ht="19.9" customHeight="1">
      <c r="B109" s="122"/>
      <c r="D109" s="123" t="s">
        <v>126</v>
      </c>
      <c r="E109" s="124"/>
      <c r="F109" s="124"/>
      <c r="G109" s="124"/>
      <c r="H109" s="124"/>
      <c r="I109" s="124"/>
      <c r="J109" s="125">
        <f>J599</f>
        <v>0</v>
      </c>
      <c r="L109" s="122"/>
    </row>
    <row r="110" spans="2:12" s="9" customFormat="1" ht="19.9" customHeight="1">
      <c r="B110" s="122"/>
      <c r="D110" s="123" t="s">
        <v>127</v>
      </c>
      <c r="E110" s="124"/>
      <c r="F110" s="124"/>
      <c r="G110" s="124"/>
      <c r="H110" s="124"/>
      <c r="I110" s="124"/>
      <c r="J110" s="125">
        <f>J776</f>
        <v>0</v>
      </c>
      <c r="L110" s="122"/>
    </row>
    <row r="111" spans="2:12" s="9" customFormat="1" ht="19.9" customHeight="1">
      <c r="B111" s="122"/>
      <c r="D111" s="123" t="s">
        <v>128</v>
      </c>
      <c r="E111" s="124"/>
      <c r="F111" s="124"/>
      <c r="G111" s="124"/>
      <c r="H111" s="124"/>
      <c r="I111" s="124"/>
      <c r="J111" s="125">
        <f>J822</f>
        <v>0</v>
      </c>
      <c r="L111" s="122"/>
    </row>
    <row r="112" spans="2:12" s="1" customFormat="1" ht="21.75" customHeight="1">
      <c r="B112" s="34"/>
      <c r="L112" s="34"/>
    </row>
    <row r="113" spans="2:12" s="1" customFormat="1" ht="6.95" customHeight="1">
      <c r="B113" s="34"/>
      <c r="L113" s="34"/>
    </row>
    <row r="114" spans="2:14" s="1" customFormat="1" ht="29.25" customHeight="1">
      <c r="B114" s="34"/>
      <c r="C114" s="117" t="s">
        <v>129</v>
      </c>
      <c r="J114" s="126">
        <f>ROUND(J115+J116+J117+J118+J119+J120,2)</f>
        <v>0</v>
      </c>
      <c r="L114" s="34"/>
      <c r="N114" s="127" t="s">
        <v>46</v>
      </c>
    </row>
    <row r="115" spans="2:65" s="1" customFormat="1" ht="18" customHeight="1">
      <c r="B115" s="34"/>
      <c r="D115" s="230" t="s">
        <v>130</v>
      </c>
      <c r="E115" s="229"/>
      <c r="F115" s="229"/>
      <c r="J115" s="92">
        <v>0</v>
      </c>
      <c r="L115" s="128"/>
      <c r="M115" s="129"/>
      <c r="N115" s="130" t="s">
        <v>47</v>
      </c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31" t="s">
        <v>131</v>
      </c>
      <c r="AZ115" s="129"/>
      <c r="BA115" s="129"/>
      <c r="BB115" s="129"/>
      <c r="BC115" s="129"/>
      <c r="BD115" s="129"/>
      <c r="BE115" s="132">
        <f aca="true" t="shared" si="0" ref="BE115:BE120">IF(N115="základní",J115,0)</f>
        <v>0</v>
      </c>
      <c r="BF115" s="132">
        <f aca="true" t="shared" si="1" ref="BF115:BF120">IF(N115="snížená",J115,0)</f>
        <v>0</v>
      </c>
      <c r="BG115" s="132">
        <f aca="true" t="shared" si="2" ref="BG115:BG120">IF(N115="zákl. přenesená",J115,0)</f>
        <v>0</v>
      </c>
      <c r="BH115" s="132">
        <f aca="true" t="shared" si="3" ref="BH115:BH120">IF(N115="sníž. přenesená",J115,0)</f>
        <v>0</v>
      </c>
      <c r="BI115" s="132">
        <f aca="true" t="shared" si="4" ref="BI115:BI120">IF(N115="nulová",J115,0)</f>
        <v>0</v>
      </c>
      <c r="BJ115" s="131" t="s">
        <v>21</v>
      </c>
      <c r="BK115" s="129"/>
      <c r="BL115" s="129"/>
      <c r="BM115" s="129"/>
    </row>
    <row r="116" spans="2:65" s="1" customFormat="1" ht="18" customHeight="1">
      <c r="B116" s="34"/>
      <c r="D116" s="230" t="s">
        <v>132</v>
      </c>
      <c r="E116" s="229"/>
      <c r="F116" s="229"/>
      <c r="J116" s="92">
        <v>0</v>
      </c>
      <c r="L116" s="128"/>
      <c r="M116" s="129"/>
      <c r="N116" s="130" t="s">
        <v>47</v>
      </c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31" t="s">
        <v>131</v>
      </c>
      <c r="AZ116" s="129"/>
      <c r="BA116" s="129"/>
      <c r="BB116" s="129"/>
      <c r="BC116" s="129"/>
      <c r="BD116" s="129"/>
      <c r="BE116" s="132">
        <f t="shared" si="0"/>
        <v>0</v>
      </c>
      <c r="BF116" s="132">
        <f t="shared" si="1"/>
        <v>0</v>
      </c>
      <c r="BG116" s="132">
        <f t="shared" si="2"/>
        <v>0</v>
      </c>
      <c r="BH116" s="132">
        <f t="shared" si="3"/>
        <v>0</v>
      </c>
      <c r="BI116" s="132">
        <f t="shared" si="4"/>
        <v>0</v>
      </c>
      <c r="BJ116" s="131" t="s">
        <v>21</v>
      </c>
      <c r="BK116" s="129"/>
      <c r="BL116" s="129"/>
      <c r="BM116" s="129"/>
    </row>
    <row r="117" spans="2:65" s="1" customFormat="1" ht="18" customHeight="1">
      <c r="B117" s="34"/>
      <c r="D117" s="230" t="s">
        <v>133</v>
      </c>
      <c r="E117" s="229"/>
      <c r="F117" s="229"/>
      <c r="J117" s="92">
        <v>0</v>
      </c>
      <c r="L117" s="128"/>
      <c r="M117" s="129"/>
      <c r="N117" s="130" t="s">
        <v>47</v>
      </c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31" t="s">
        <v>131</v>
      </c>
      <c r="AZ117" s="129"/>
      <c r="BA117" s="129"/>
      <c r="BB117" s="129"/>
      <c r="BC117" s="129"/>
      <c r="BD117" s="129"/>
      <c r="BE117" s="132">
        <f t="shared" si="0"/>
        <v>0</v>
      </c>
      <c r="BF117" s="132">
        <f t="shared" si="1"/>
        <v>0</v>
      </c>
      <c r="BG117" s="132">
        <f t="shared" si="2"/>
        <v>0</v>
      </c>
      <c r="BH117" s="132">
        <f t="shared" si="3"/>
        <v>0</v>
      </c>
      <c r="BI117" s="132">
        <f t="shared" si="4"/>
        <v>0</v>
      </c>
      <c r="BJ117" s="131" t="s">
        <v>21</v>
      </c>
      <c r="BK117" s="129"/>
      <c r="BL117" s="129"/>
      <c r="BM117" s="129"/>
    </row>
    <row r="118" spans="2:65" s="1" customFormat="1" ht="18" customHeight="1">
      <c r="B118" s="34"/>
      <c r="D118" s="230" t="s">
        <v>134</v>
      </c>
      <c r="E118" s="229"/>
      <c r="F118" s="229"/>
      <c r="J118" s="92">
        <v>0</v>
      </c>
      <c r="L118" s="128"/>
      <c r="M118" s="129"/>
      <c r="N118" s="130" t="s">
        <v>47</v>
      </c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31" t="s">
        <v>131</v>
      </c>
      <c r="AZ118" s="129"/>
      <c r="BA118" s="129"/>
      <c r="BB118" s="129"/>
      <c r="BC118" s="129"/>
      <c r="BD118" s="129"/>
      <c r="BE118" s="132">
        <f t="shared" si="0"/>
        <v>0</v>
      </c>
      <c r="BF118" s="132">
        <f t="shared" si="1"/>
        <v>0</v>
      </c>
      <c r="BG118" s="132">
        <f t="shared" si="2"/>
        <v>0</v>
      </c>
      <c r="BH118" s="132">
        <f t="shared" si="3"/>
        <v>0</v>
      </c>
      <c r="BI118" s="132">
        <f t="shared" si="4"/>
        <v>0</v>
      </c>
      <c r="BJ118" s="131" t="s">
        <v>21</v>
      </c>
      <c r="BK118" s="129"/>
      <c r="BL118" s="129"/>
      <c r="BM118" s="129"/>
    </row>
    <row r="119" spans="2:65" s="1" customFormat="1" ht="18" customHeight="1">
      <c r="B119" s="34"/>
      <c r="D119" s="230" t="s">
        <v>135</v>
      </c>
      <c r="E119" s="229"/>
      <c r="F119" s="229"/>
      <c r="J119" s="92">
        <v>0</v>
      </c>
      <c r="L119" s="128"/>
      <c r="M119" s="129"/>
      <c r="N119" s="130" t="s">
        <v>47</v>
      </c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31" t="s">
        <v>131</v>
      </c>
      <c r="AZ119" s="129"/>
      <c r="BA119" s="129"/>
      <c r="BB119" s="129"/>
      <c r="BC119" s="129"/>
      <c r="BD119" s="129"/>
      <c r="BE119" s="132">
        <f t="shared" si="0"/>
        <v>0</v>
      </c>
      <c r="BF119" s="132">
        <f t="shared" si="1"/>
        <v>0</v>
      </c>
      <c r="BG119" s="132">
        <f t="shared" si="2"/>
        <v>0</v>
      </c>
      <c r="BH119" s="132">
        <f t="shared" si="3"/>
        <v>0</v>
      </c>
      <c r="BI119" s="132">
        <f t="shared" si="4"/>
        <v>0</v>
      </c>
      <c r="BJ119" s="131" t="s">
        <v>21</v>
      </c>
      <c r="BK119" s="129"/>
      <c r="BL119" s="129"/>
      <c r="BM119" s="129"/>
    </row>
    <row r="120" spans="2:65" s="1" customFormat="1" ht="18" customHeight="1">
      <c r="B120" s="34"/>
      <c r="D120" s="91" t="s">
        <v>136</v>
      </c>
      <c r="J120" s="92">
        <f>ROUND(J30*T120,2)</f>
        <v>0</v>
      </c>
      <c r="L120" s="128"/>
      <c r="M120" s="129"/>
      <c r="N120" s="130" t="s">
        <v>47</v>
      </c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31" t="s">
        <v>137</v>
      </c>
      <c r="AZ120" s="129"/>
      <c r="BA120" s="129"/>
      <c r="BB120" s="129"/>
      <c r="BC120" s="129"/>
      <c r="BD120" s="129"/>
      <c r="BE120" s="132">
        <f t="shared" si="0"/>
        <v>0</v>
      </c>
      <c r="BF120" s="132">
        <f t="shared" si="1"/>
        <v>0</v>
      </c>
      <c r="BG120" s="132">
        <f t="shared" si="2"/>
        <v>0</v>
      </c>
      <c r="BH120" s="132">
        <f t="shared" si="3"/>
        <v>0</v>
      </c>
      <c r="BI120" s="132">
        <f t="shared" si="4"/>
        <v>0</v>
      </c>
      <c r="BJ120" s="131" t="s">
        <v>21</v>
      </c>
      <c r="BK120" s="129"/>
      <c r="BL120" s="129"/>
      <c r="BM120" s="129"/>
    </row>
    <row r="121" spans="2:12" s="1" customFormat="1" ht="11.25">
      <c r="B121" s="34"/>
      <c r="L121" s="34"/>
    </row>
    <row r="122" spans="2:12" s="1" customFormat="1" ht="29.25" customHeight="1">
      <c r="B122" s="34"/>
      <c r="C122" s="100" t="s">
        <v>103</v>
      </c>
      <c r="D122" s="101"/>
      <c r="E122" s="101"/>
      <c r="F122" s="101"/>
      <c r="G122" s="101"/>
      <c r="H122" s="101"/>
      <c r="I122" s="101"/>
      <c r="J122" s="102">
        <f>ROUND(J96+J114,2)</f>
        <v>0</v>
      </c>
      <c r="K122" s="101"/>
      <c r="L122" s="34"/>
    </row>
    <row r="123" spans="2:12" s="1" customFormat="1" ht="6.95" customHeight="1"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4"/>
    </row>
    <row r="127" spans="2:12" s="1" customFormat="1" ht="6.95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34"/>
    </row>
    <row r="128" spans="2:12" s="1" customFormat="1" ht="24.95" customHeight="1">
      <c r="B128" s="34"/>
      <c r="C128" s="21" t="s">
        <v>138</v>
      </c>
      <c r="L128" s="34"/>
    </row>
    <row r="129" spans="2:12" s="1" customFormat="1" ht="6.95" customHeight="1">
      <c r="B129" s="34"/>
      <c r="L129" s="34"/>
    </row>
    <row r="130" spans="2:12" s="1" customFormat="1" ht="12" customHeight="1">
      <c r="B130" s="34"/>
      <c r="C130" s="27" t="s">
        <v>16</v>
      </c>
      <c r="L130" s="34"/>
    </row>
    <row r="131" spans="2:12" s="1" customFormat="1" ht="16.5" customHeight="1">
      <c r="B131" s="34"/>
      <c r="E131" s="254" t="str">
        <f>E7</f>
        <v>Oprava havárie kanalizace Tělocvična Škola</v>
      </c>
      <c r="F131" s="255"/>
      <c r="G131" s="255"/>
      <c r="H131" s="255"/>
      <c r="L131" s="34"/>
    </row>
    <row r="132" spans="2:12" s="1" customFormat="1" ht="12" customHeight="1">
      <c r="B132" s="34"/>
      <c r="C132" s="27" t="s">
        <v>105</v>
      </c>
      <c r="L132" s="34"/>
    </row>
    <row r="133" spans="2:12" s="1" customFormat="1" ht="16.5" customHeight="1">
      <c r="B133" s="34"/>
      <c r="E133" s="210" t="str">
        <f>E9</f>
        <v>001 - Vnitřní část</v>
      </c>
      <c r="F133" s="256"/>
      <c r="G133" s="256"/>
      <c r="H133" s="256"/>
      <c r="L133" s="34"/>
    </row>
    <row r="134" spans="2:12" s="1" customFormat="1" ht="6.95" customHeight="1">
      <c r="B134" s="34"/>
      <c r="L134" s="34"/>
    </row>
    <row r="135" spans="2:12" s="1" customFormat="1" ht="12" customHeight="1">
      <c r="B135" s="34"/>
      <c r="C135" s="27" t="s">
        <v>22</v>
      </c>
      <c r="F135" s="25" t="str">
        <f>F12</f>
        <v>Město Albrechtice</v>
      </c>
      <c r="I135" s="27" t="s">
        <v>24</v>
      </c>
      <c r="J135" s="54" t="str">
        <f>IF(J12="","",J12)</f>
        <v>14. 9. 2023</v>
      </c>
      <c r="L135" s="34"/>
    </row>
    <row r="136" spans="2:12" s="1" customFormat="1" ht="6.95" customHeight="1">
      <c r="B136" s="34"/>
      <c r="L136" s="34"/>
    </row>
    <row r="137" spans="2:12" s="1" customFormat="1" ht="15.2" customHeight="1">
      <c r="B137" s="34"/>
      <c r="C137" s="27" t="s">
        <v>28</v>
      </c>
      <c r="F137" s="25" t="str">
        <f>E15</f>
        <v>Město Albrechtice</v>
      </c>
      <c r="I137" s="27" t="s">
        <v>33</v>
      </c>
      <c r="J137" s="30" t="str">
        <f>E21</f>
        <v xml:space="preserve"> </v>
      </c>
      <c r="L137" s="34"/>
    </row>
    <row r="138" spans="2:12" s="1" customFormat="1" ht="15.2" customHeight="1">
      <c r="B138" s="34"/>
      <c r="C138" s="27" t="s">
        <v>31</v>
      </c>
      <c r="F138" s="25" t="str">
        <f>IF(E18="","",E18)</f>
        <v>Vyplň údaj</v>
      </c>
      <c r="I138" s="27" t="s">
        <v>36</v>
      </c>
      <c r="J138" s="30" t="str">
        <f>E24</f>
        <v>p.Stupal Petr</v>
      </c>
      <c r="L138" s="34"/>
    </row>
    <row r="139" spans="2:12" s="1" customFormat="1" ht="10.35" customHeight="1">
      <c r="B139" s="34"/>
      <c r="L139" s="34"/>
    </row>
    <row r="140" spans="2:20" s="10" customFormat="1" ht="29.25" customHeight="1">
      <c r="B140" s="133"/>
      <c r="C140" s="134" t="s">
        <v>139</v>
      </c>
      <c r="D140" s="135" t="s">
        <v>67</v>
      </c>
      <c r="E140" s="135" t="s">
        <v>63</v>
      </c>
      <c r="F140" s="135" t="s">
        <v>64</v>
      </c>
      <c r="G140" s="135" t="s">
        <v>140</v>
      </c>
      <c r="H140" s="135" t="s">
        <v>141</v>
      </c>
      <c r="I140" s="135" t="s">
        <v>142</v>
      </c>
      <c r="J140" s="135" t="s">
        <v>111</v>
      </c>
      <c r="K140" s="136" t="s">
        <v>143</v>
      </c>
      <c r="L140" s="133"/>
      <c r="M140" s="61" t="s">
        <v>1</v>
      </c>
      <c r="N140" s="62" t="s">
        <v>46</v>
      </c>
      <c r="O140" s="62" t="s">
        <v>144</v>
      </c>
      <c r="P140" s="62" t="s">
        <v>145</v>
      </c>
      <c r="Q140" s="62" t="s">
        <v>146</v>
      </c>
      <c r="R140" s="62" t="s">
        <v>147</v>
      </c>
      <c r="S140" s="62" t="s">
        <v>148</v>
      </c>
      <c r="T140" s="63" t="s">
        <v>149</v>
      </c>
    </row>
    <row r="141" spans="2:63" s="1" customFormat="1" ht="22.9" customHeight="1">
      <c r="B141" s="34"/>
      <c r="C141" s="66" t="s">
        <v>150</v>
      </c>
      <c r="J141" s="137">
        <f>BK141</f>
        <v>0</v>
      </c>
      <c r="L141" s="34"/>
      <c r="M141" s="64"/>
      <c r="N141" s="55"/>
      <c r="O141" s="55"/>
      <c r="P141" s="138">
        <f>P142+P440</f>
        <v>0</v>
      </c>
      <c r="Q141" s="55"/>
      <c r="R141" s="138">
        <f>R142+R440</f>
        <v>100.53264587</v>
      </c>
      <c r="S141" s="55"/>
      <c r="T141" s="139">
        <f>T142+T440</f>
        <v>51.430932999999996</v>
      </c>
      <c r="AT141" s="17" t="s">
        <v>81</v>
      </c>
      <c r="AU141" s="17" t="s">
        <v>113</v>
      </c>
      <c r="BK141" s="140">
        <f>BK142+BK440</f>
        <v>0</v>
      </c>
    </row>
    <row r="142" spans="2:63" s="11" customFormat="1" ht="25.9" customHeight="1">
      <c r="B142" s="141"/>
      <c r="D142" s="142" t="s">
        <v>81</v>
      </c>
      <c r="E142" s="143" t="s">
        <v>151</v>
      </c>
      <c r="F142" s="143" t="s">
        <v>152</v>
      </c>
      <c r="I142" s="144"/>
      <c r="J142" s="145">
        <f>BK142</f>
        <v>0</v>
      </c>
      <c r="L142" s="141"/>
      <c r="M142" s="146"/>
      <c r="P142" s="147">
        <f>P143+P203+P221+P239+P326+P422+P436</f>
        <v>0</v>
      </c>
      <c r="R142" s="147">
        <f>R143+R203+R221+R239+R326+R422+R436</f>
        <v>94.46967285</v>
      </c>
      <c r="T142" s="148">
        <f>T143+T203+T221+T239+T326+T422+T436</f>
        <v>43.822306</v>
      </c>
      <c r="AR142" s="142" t="s">
        <v>21</v>
      </c>
      <c r="AT142" s="149" t="s">
        <v>81</v>
      </c>
      <c r="AU142" s="149" t="s">
        <v>82</v>
      </c>
      <c r="AY142" s="142" t="s">
        <v>153</v>
      </c>
      <c r="BK142" s="150">
        <f>BK143+BK203+BK221+BK239+BK326+BK422+BK436</f>
        <v>0</v>
      </c>
    </row>
    <row r="143" spans="2:63" s="11" customFormat="1" ht="22.9" customHeight="1">
      <c r="B143" s="141"/>
      <c r="D143" s="142" t="s">
        <v>81</v>
      </c>
      <c r="E143" s="151" t="s">
        <v>21</v>
      </c>
      <c r="F143" s="151" t="s">
        <v>154</v>
      </c>
      <c r="I143" s="144"/>
      <c r="J143" s="152">
        <f>BK143</f>
        <v>0</v>
      </c>
      <c r="L143" s="141"/>
      <c r="M143" s="146"/>
      <c r="P143" s="147">
        <f>SUM(P144:P202)</f>
        <v>0</v>
      </c>
      <c r="R143" s="147">
        <f>SUM(R144:R202)</f>
        <v>0</v>
      </c>
      <c r="T143" s="148">
        <f>SUM(T144:T202)</f>
        <v>5.9642</v>
      </c>
      <c r="AR143" s="142" t="s">
        <v>21</v>
      </c>
      <c r="AT143" s="149" t="s">
        <v>81</v>
      </c>
      <c r="AU143" s="149" t="s">
        <v>21</v>
      </c>
      <c r="AY143" s="142" t="s">
        <v>153</v>
      </c>
      <c r="BK143" s="150">
        <f>SUM(BK144:BK202)</f>
        <v>0</v>
      </c>
    </row>
    <row r="144" spans="2:65" s="1" customFormat="1" ht="24.2" customHeight="1">
      <c r="B144" s="34"/>
      <c r="C144" s="153" t="s">
        <v>21</v>
      </c>
      <c r="D144" s="153" t="s">
        <v>155</v>
      </c>
      <c r="E144" s="154" t="s">
        <v>156</v>
      </c>
      <c r="F144" s="155" t="s">
        <v>157</v>
      </c>
      <c r="G144" s="156" t="s">
        <v>158</v>
      </c>
      <c r="H144" s="157">
        <v>13.763</v>
      </c>
      <c r="I144" s="158"/>
      <c r="J144" s="159">
        <f>ROUND(I144*H144,2)</f>
        <v>0</v>
      </c>
      <c r="K144" s="155" t="s">
        <v>159</v>
      </c>
      <c r="L144" s="34"/>
      <c r="M144" s="160" t="s">
        <v>1</v>
      </c>
      <c r="N144" s="127" t="s">
        <v>47</v>
      </c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63" t="s">
        <v>160</v>
      </c>
      <c r="AT144" s="163" t="s">
        <v>155</v>
      </c>
      <c r="AU144" s="163" t="s">
        <v>91</v>
      </c>
      <c r="AY144" s="17" t="s">
        <v>153</v>
      </c>
      <c r="BE144" s="96">
        <f>IF(N144="základní",J144,0)</f>
        <v>0</v>
      </c>
      <c r="BF144" s="96">
        <f>IF(N144="snížená",J144,0)</f>
        <v>0</v>
      </c>
      <c r="BG144" s="96">
        <f>IF(N144="zákl. přenesená",J144,0)</f>
        <v>0</v>
      </c>
      <c r="BH144" s="96">
        <f>IF(N144="sníž. přenesená",J144,0)</f>
        <v>0</v>
      </c>
      <c r="BI144" s="96">
        <f>IF(N144="nulová",J144,0)</f>
        <v>0</v>
      </c>
      <c r="BJ144" s="17" t="s">
        <v>21</v>
      </c>
      <c r="BK144" s="96">
        <f>ROUND(I144*H144,2)</f>
        <v>0</v>
      </c>
      <c r="BL144" s="17" t="s">
        <v>160</v>
      </c>
      <c r="BM144" s="163" t="s">
        <v>161</v>
      </c>
    </row>
    <row r="145" spans="2:47" s="1" customFormat="1" ht="19.5">
      <c r="B145" s="34"/>
      <c r="D145" s="164" t="s">
        <v>162</v>
      </c>
      <c r="F145" s="165" t="s">
        <v>163</v>
      </c>
      <c r="I145" s="129"/>
      <c r="L145" s="34"/>
      <c r="M145" s="166"/>
      <c r="T145" s="58"/>
      <c r="AT145" s="17" t="s">
        <v>162</v>
      </c>
      <c r="AU145" s="17" t="s">
        <v>91</v>
      </c>
    </row>
    <row r="146" spans="2:47" s="1" customFormat="1" ht="11.25">
      <c r="B146" s="34"/>
      <c r="D146" s="167" t="s">
        <v>164</v>
      </c>
      <c r="F146" s="168" t="s">
        <v>165</v>
      </c>
      <c r="I146" s="129"/>
      <c r="L146" s="34"/>
      <c r="M146" s="166"/>
      <c r="T146" s="58"/>
      <c r="AT146" s="17" t="s">
        <v>164</v>
      </c>
      <c r="AU146" s="17" t="s">
        <v>91</v>
      </c>
    </row>
    <row r="147" spans="2:51" s="12" customFormat="1" ht="11.25">
      <c r="B147" s="169"/>
      <c r="D147" s="164" t="s">
        <v>166</v>
      </c>
      <c r="E147" s="170" t="s">
        <v>1</v>
      </c>
      <c r="F147" s="171" t="s">
        <v>167</v>
      </c>
      <c r="H147" s="172">
        <v>1.878</v>
      </c>
      <c r="I147" s="173"/>
      <c r="L147" s="169"/>
      <c r="M147" s="174"/>
      <c r="T147" s="175"/>
      <c r="AT147" s="170" t="s">
        <v>166</v>
      </c>
      <c r="AU147" s="170" t="s">
        <v>91</v>
      </c>
      <c r="AV147" s="12" t="s">
        <v>91</v>
      </c>
      <c r="AW147" s="12" t="s">
        <v>35</v>
      </c>
      <c r="AX147" s="12" t="s">
        <v>82</v>
      </c>
      <c r="AY147" s="170" t="s">
        <v>153</v>
      </c>
    </row>
    <row r="148" spans="2:51" s="12" customFormat="1" ht="11.25">
      <c r="B148" s="169"/>
      <c r="D148" s="164" t="s">
        <v>166</v>
      </c>
      <c r="E148" s="170" t="s">
        <v>1</v>
      </c>
      <c r="F148" s="171" t="s">
        <v>168</v>
      </c>
      <c r="H148" s="172">
        <v>0.518</v>
      </c>
      <c r="I148" s="173"/>
      <c r="L148" s="169"/>
      <c r="M148" s="174"/>
      <c r="T148" s="175"/>
      <c r="AT148" s="170" t="s">
        <v>166</v>
      </c>
      <c r="AU148" s="170" t="s">
        <v>91</v>
      </c>
      <c r="AV148" s="12" t="s">
        <v>91</v>
      </c>
      <c r="AW148" s="12" t="s">
        <v>35</v>
      </c>
      <c r="AX148" s="12" t="s">
        <v>82</v>
      </c>
      <c r="AY148" s="170" t="s">
        <v>153</v>
      </c>
    </row>
    <row r="149" spans="2:51" s="12" customFormat="1" ht="11.25">
      <c r="B149" s="169"/>
      <c r="D149" s="164" t="s">
        <v>166</v>
      </c>
      <c r="E149" s="170" t="s">
        <v>1</v>
      </c>
      <c r="F149" s="171" t="s">
        <v>169</v>
      </c>
      <c r="H149" s="172">
        <v>4.253</v>
      </c>
      <c r="I149" s="173"/>
      <c r="L149" s="169"/>
      <c r="M149" s="174"/>
      <c r="T149" s="175"/>
      <c r="AT149" s="170" t="s">
        <v>166</v>
      </c>
      <c r="AU149" s="170" t="s">
        <v>91</v>
      </c>
      <c r="AV149" s="12" t="s">
        <v>91</v>
      </c>
      <c r="AW149" s="12" t="s">
        <v>35</v>
      </c>
      <c r="AX149" s="12" t="s">
        <v>82</v>
      </c>
      <c r="AY149" s="170" t="s">
        <v>153</v>
      </c>
    </row>
    <row r="150" spans="2:51" s="12" customFormat="1" ht="11.25">
      <c r="B150" s="169"/>
      <c r="D150" s="164" t="s">
        <v>166</v>
      </c>
      <c r="E150" s="170" t="s">
        <v>1</v>
      </c>
      <c r="F150" s="171" t="s">
        <v>170</v>
      </c>
      <c r="H150" s="172">
        <v>0.844</v>
      </c>
      <c r="I150" s="173"/>
      <c r="L150" s="169"/>
      <c r="M150" s="174"/>
      <c r="T150" s="175"/>
      <c r="AT150" s="170" t="s">
        <v>166</v>
      </c>
      <c r="AU150" s="170" t="s">
        <v>91</v>
      </c>
      <c r="AV150" s="12" t="s">
        <v>91</v>
      </c>
      <c r="AW150" s="12" t="s">
        <v>35</v>
      </c>
      <c r="AX150" s="12" t="s">
        <v>82</v>
      </c>
      <c r="AY150" s="170" t="s">
        <v>153</v>
      </c>
    </row>
    <row r="151" spans="2:51" s="12" customFormat="1" ht="11.25">
      <c r="B151" s="169"/>
      <c r="D151" s="164" t="s">
        <v>166</v>
      </c>
      <c r="E151" s="170" t="s">
        <v>1</v>
      </c>
      <c r="F151" s="171" t="s">
        <v>171</v>
      </c>
      <c r="H151" s="172">
        <v>0.975</v>
      </c>
      <c r="I151" s="173"/>
      <c r="L151" s="169"/>
      <c r="M151" s="174"/>
      <c r="T151" s="175"/>
      <c r="AT151" s="170" t="s">
        <v>166</v>
      </c>
      <c r="AU151" s="170" t="s">
        <v>91</v>
      </c>
      <c r="AV151" s="12" t="s">
        <v>91</v>
      </c>
      <c r="AW151" s="12" t="s">
        <v>35</v>
      </c>
      <c r="AX151" s="12" t="s">
        <v>82</v>
      </c>
      <c r="AY151" s="170" t="s">
        <v>153</v>
      </c>
    </row>
    <row r="152" spans="2:51" s="12" customFormat="1" ht="11.25">
      <c r="B152" s="169"/>
      <c r="D152" s="164" t="s">
        <v>166</v>
      </c>
      <c r="E152" s="170" t="s">
        <v>1</v>
      </c>
      <c r="F152" s="171" t="s">
        <v>172</v>
      </c>
      <c r="H152" s="172">
        <v>1.575</v>
      </c>
      <c r="I152" s="173"/>
      <c r="L152" s="169"/>
      <c r="M152" s="174"/>
      <c r="T152" s="175"/>
      <c r="AT152" s="170" t="s">
        <v>166</v>
      </c>
      <c r="AU152" s="170" t="s">
        <v>91</v>
      </c>
      <c r="AV152" s="12" t="s">
        <v>91</v>
      </c>
      <c r="AW152" s="12" t="s">
        <v>35</v>
      </c>
      <c r="AX152" s="12" t="s">
        <v>82</v>
      </c>
      <c r="AY152" s="170" t="s">
        <v>153</v>
      </c>
    </row>
    <row r="153" spans="2:51" s="12" customFormat="1" ht="11.25">
      <c r="B153" s="169"/>
      <c r="D153" s="164" t="s">
        <v>166</v>
      </c>
      <c r="E153" s="170" t="s">
        <v>1</v>
      </c>
      <c r="F153" s="171" t="s">
        <v>173</v>
      </c>
      <c r="H153" s="172">
        <v>3.72</v>
      </c>
      <c r="I153" s="173"/>
      <c r="L153" s="169"/>
      <c r="M153" s="174"/>
      <c r="T153" s="175"/>
      <c r="AT153" s="170" t="s">
        <v>166</v>
      </c>
      <c r="AU153" s="170" t="s">
        <v>91</v>
      </c>
      <c r="AV153" s="12" t="s">
        <v>91</v>
      </c>
      <c r="AW153" s="12" t="s">
        <v>35</v>
      </c>
      <c r="AX153" s="12" t="s">
        <v>82</v>
      </c>
      <c r="AY153" s="170" t="s">
        <v>153</v>
      </c>
    </row>
    <row r="154" spans="2:51" s="13" customFormat="1" ht="11.25">
      <c r="B154" s="176"/>
      <c r="D154" s="164" t="s">
        <v>166</v>
      </c>
      <c r="E154" s="177" t="s">
        <v>1</v>
      </c>
      <c r="F154" s="178" t="s">
        <v>174</v>
      </c>
      <c r="H154" s="179">
        <v>13.763</v>
      </c>
      <c r="I154" s="180"/>
      <c r="L154" s="176"/>
      <c r="M154" s="181"/>
      <c r="T154" s="182"/>
      <c r="AT154" s="177" t="s">
        <v>166</v>
      </c>
      <c r="AU154" s="177" t="s">
        <v>91</v>
      </c>
      <c r="AV154" s="13" t="s">
        <v>160</v>
      </c>
      <c r="AW154" s="13" t="s">
        <v>35</v>
      </c>
      <c r="AX154" s="13" t="s">
        <v>21</v>
      </c>
      <c r="AY154" s="177" t="s">
        <v>153</v>
      </c>
    </row>
    <row r="155" spans="2:65" s="1" customFormat="1" ht="24.2" customHeight="1">
      <c r="B155" s="34"/>
      <c r="C155" s="153" t="s">
        <v>91</v>
      </c>
      <c r="D155" s="153" t="s">
        <v>155</v>
      </c>
      <c r="E155" s="154" t="s">
        <v>175</v>
      </c>
      <c r="F155" s="155" t="s">
        <v>176</v>
      </c>
      <c r="G155" s="156" t="s">
        <v>158</v>
      </c>
      <c r="H155" s="157">
        <v>13.763</v>
      </c>
      <c r="I155" s="158"/>
      <c r="J155" s="159">
        <f>ROUND(I155*H155,2)</f>
        <v>0</v>
      </c>
      <c r="K155" s="155" t="s">
        <v>159</v>
      </c>
      <c r="L155" s="34"/>
      <c r="M155" s="160" t="s">
        <v>1</v>
      </c>
      <c r="N155" s="127" t="s">
        <v>47</v>
      </c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160</v>
      </c>
      <c r="AT155" s="163" t="s">
        <v>155</v>
      </c>
      <c r="AU155" s="163" t="s">
        <v>91</v>
      </c>
      <c r="AY155" s="17" t="s">
        <v>153</v>
      </c>
      <c r="BE155" s="96">
        <f>IF(N155="základní",J155,0)</f>
        <v>0</v>
      </c>
      <c r="BF155" s="96">
        <f>IF(N155="snížená",J155,0)</f>
        <v>0</v>
      </c>
      <c r="BG155" s="96">
        <f>IF(N155="zákl. přenesená",J155,0)</f>
        <v>0</v>
      </c>
      <c r="BH155" s="96">
        <f>IF(N155="sníž. přenesená",J155,0)</f>
        <v>0</v>
      </c>
      <c r="BI155" s="96">
        <f>IF(N155="nulová",J155,0)</f>
        <v>0</v>
      </c>
      <c r="BJ155" s="17" t="s">
        <v>21</v>
      </c>
      <c r="BK155" s="96">
        <f>ROUND(I155*H155,2)</f>
        <v>0</v>
      </c>
      <c r="BL155" s="17" t="s">
        <v>160</v>
      </c>
      <c r="BM155" s="163" t="s">
        <v>177</v>
      </c>
    </row>
    <row r="156" spans="2:47" s="1" customFormat="1" ht="19.5">
      <c r="B156" s="34"/>
      <c r="D156" s="164" t="s">
        <v>162</v>
      </c>
      <c r="F156" s="165" t="s">
        <v>178</v>
      </c>
      <c r="I156" s="129"/>
      <c r="L156" s="34"/>
      <c r="M156" s="166"/>
      <c r="T156" s="58"/>
      <c r="AT156" s="17" t="s">
        <v>162</v>
      </c>
      <c r="AU156" s="17" t="s">
        <v>91</v>
      </c>
    </row>
    <row r="157" spans="2:47" s="1" customFormat="1" ht="11.25">
      <c r="B157" s="34"/>
      <c r="D157" s="167" t="s">
        <v>164</v>
      </c>
      <c r="F157" s="168" t="s">
        <v>179</v>
      </c>
      <c r="I157" s="129"/>
      <c r="L157" s="34"/>
      <c r="M157" s="166"/>
      <c r="T157" s="58"/>
      <c r="AT157" s="17" t="s">
        <v>164</v>
      </c>
      <c r="AU157" s="17" t="s">
        <v>91</v>
      </c>
    </row>
    <row r="158" spans="2:65" s="1" customFormat="1" ht="24.2" customHeight="1">
      <c r="B158" s="34"/>
      <c r="C158" s="153" t="s">
        <v>180</v>
      </c>
      <c r="D158" s="153" t="s">
        <v>155</v>
      </c>
      <c r="E158" s="154" t="s">
        <v>181</v>
      </c>
      <c r="F158" s="155" t="s">
        <v>182</v>
      </c>
      <c r="G158" s="156" t="s">
        <v>158</v>
      </c>
      <c r="H158" s="157">
        <v>2.711</v>
      </c>
      <c r="I158" s="158"/>
      <c r="J158" s="159">
        <f>ROUND(I158*H158,2)</f>
        <v>0</v>
      </c>
      <c r="K158" s="155" t="s">
        <v>159</v>
      </c>
      <c r="L158" s="34"/>
      <c r="M158" s="160" t="s">
        <v>1</v>
      </c>
      <c r="N158" s="127" t="s">
        <v>47</v>
      </c>
      <c r="P158" s="161">
        <f>O158*H158</f>
        <v>0</v>
      </c>
      <c r="Q158" s="161">
        <v>0</v>
      </c>
      <c r="R158" s="161">
        <f>Q158*H158</f>
        <v>0</v>
      </c>
      <c r="S158" s="161">
        <v>2.2</v>
      </c>
      <c r="T158" s="162">
        <f>S158*H158</f>
        <v>5.9642</v>
      </c>
      <c r="AR158" s="163" t="s">
        <v>160</v>
      </c>
      <c r="AT158" s="163" t="s">
        <v>155</v>
      </c>
      <c r="AU158" s="163" t="s">
        <v>91</v>
      </c>
      <c r="AY158" s="17" t="s">
        <v>153</v>
      </c>
      <c r="BE158" s="96">
        <f>IF(N158="základní",J158,0)</f>
        <v>0</v>
      </c>
      <c r="BF158" s="96">
        <f>IF(N158="snížená",J158,0)</f>
        <v>0</v>
      </c>
      <c r="BG158" s="96">
        <f>IF(N158="zákl. přenesená",J158,0)</f>
        <v>0</v>
      </c>
      <c r="BH158" s="96">
        <f>IF(N158="sníž. přenesená",J158,0)</f>
        <v>0</v>
      </c>
      <c r="BI158" s="96">
        <f>IF(N158="nulová",J158,0)</f>
        <v>0</v>
      </c>
      <c r="BJ158" s="17" t="s">
        <v>21</v>
      </c>
      <c r="BK158" s="96">
        <f>ROUND(I158*H158,2)</f>
        <v>0</v>
      </c>
      <c r="BL158" s="17" t="s">
        <v>160</v>
      </c>
      <c r="BM158" s="163" t="s">
        <v>183</v>
      </c>
    </row>
    <row r="159" spans="2:47" s="1" customFormat="1" ht="29.25">
      <c r="B159" s="34"/>
      <c r="D159" s="164" t="s">
        <v>162</v>
      </c>
      <c r="F159" s="165" t="s">
        <v>184</v>
      </c>
      <c r="I159" s="129"/>
      <c r="L159" s="34"/>
      <c r="M159" s="166"/>
      <c r="T159" s="58"/>
      <c r="AT159" s="17" t="s">
        <v>162</v>
      </c>
      <c r="AU159" s="17" t="s">
        <v>91</v>
      </c>
    </row>
    <row r="160" spans="2:47" s="1" customFormat="1" ht="11.25">
      <c r="B160" s="34"/>
      <c r="D160" s="167" t="s">
        <v>164</v>
      </c>
      <c r="F160" s="168" t="s">
        <v>185</v>
      </c>
      <c r="I160" s="129"/>
      <c r="L160" s="34"/>
      <c r="M160" s="166"/>
      <c r="T160" s="58"/>
      <c r="AT160" s="17" t="s">
        <v>164</v>
      </c>
      <c r="AU160" s="17" t="s">
        <v>91</v>
      </c>
    </row>
    <row r="161" spans="2:51" s="12" customFormat="1" ht="11.25">
      <c r="B161" s="169"/>
      <c r="D161" s="164" t="s">
        <v>166</v>
      </c>
      <c r="E161" s="170" t="s">
        <v>1</v>
      </c>
      <c r="F161" s="171" t="s">
        <v>186</v>
      </c>
      <c r="H161" s="172">
        <v>1.05</v>
      </c>
      <c r="I161" s="173"/>
      <c r="L161" s="169"/>
      <c r="M161" s="174"/>
      <c r="T161" s="175"/>
      <c r="AT161" s="170" t="s">
        <v>166</v>
      </c>
      <c r="AU161" s="170" t="s">
        <v>91</v>
      </c>
      <c r="AV161" s="12" t="s">
        <v>91</v>
      </c>
      <c r="AW161" s="12" t="s">
        <v>35</v>
      </c>
      <c r="AX161" s="12" t="s">
        <v>82</v>
      </c>
      <c r="AY161" s="170" t="s">
        <v>153</v>
      </c>
    </row>
    <row r="162" spans="2:51" s="12" customFormat="1" ht="11.25">
      <c r="B162" s="169"/>
      <c r="D162" s="164" t="s">
        <v>166</v>
      </c>
      <c r="E162" s="170" t="s">
        <v>1</v>
      </c>
      <c r="F162" s="171" t="s">
        <v>187</v>
      </c>
      <c r="H162" s="172">
        <v>1.661</v>
      </c>
      <c r="I162" s="173"/>
      <c r="L162" s="169"/>
      <c r="M162" s="174"/>
      <c r="T162" s="175"/>
      <c r="AT162" s="170" t="s">
        <v>166</v>
      </c>
      <c r="AU162" s="170" t="s">
        <v>91</v>
      </c>
      <c r="AV162" s="12" t="s">
        <v>91</v>
      </c>
      <c r="AW162" s="12" t="s">
        <v>35</v>
      </c>
      <c r="AX162" s="12" t="s">
        <v>82</v>
      </c>
      <c r="AY162" s="170" t="s">
        <v>153</v>
      </c>
    </row>
    <row r="163" spans="2:51" s="13" customFormat="1" ht="11.25">
      <c r="B163" s="176"/>
      <c r="D163" s="164" t="s">
        <v>166</v>
      </c>
      <c r="E163" s="177" t="s">
        <v>1</v>
      </c>
      <c r="F163" s="178" t="s">
        <v>174</v>
      </c>
      <c r="H163" s="179">
        <v>2.711</v>
      </c>
      <c r="I163" s="180"/>
      <c r="L163" s="176"/>
      <c r="M163" s="181"/>
      <c r="T163" s="182"/>
      <c r="AT163" s="177" t="s">
        <v>166</v>
      </c>
      <c r="AU163" s="177" t="s">
        <v>91</v>
      </c>
      <c r="AV163" s="13" t="s">
        <v>160</v>
      </c>
      <c r="AW163" s="13" t="s">
        <v>35</v>
      </c>
      <c r="AX163" s="13" t="s">
        <v>21</v>
      </c>
      <c r="AY163" s="177" t="s">
        <v>153</v>
      </c>
    </row>
    <row r="164" spans="2:65" s="1" customFormat="1" ht="37.9" customHeight="1">
      <c r="B164" s="34"/>
      <c r="C164" s="153" t="s">
        <v>160</v>
      </c>
      <c r="D164" s="153" t="s">
        <v>155</v>
      </c>
      <c r="E164" s="154" t="s">
        <v>188</v>
      </c>
      <c r="F164" s="155" t="s">
        <v>189</v>
      </c>
      <c r="G164" s="156" t="s">
        <v>158</v>
      </c>
      <c r="H164" s="157">
        <v>13.763</v>
      </c>
      <c r="I164" s="158"/>
      <c r="J164" s="159">
        <f>ROUND(I164*H164,2)</f>
        <v>0</v>
      </c>
      <c r="K164" s="155" t="s">
        <v>159</v>
      </c>
      <c r="L164" s="34"/>
      <c r="M164" s="160" t="s">
        <v>1</v>
      </c>
      <c r="N164" s="127" t="s">
        <v>47</v>
      </c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AR164" s="163" t="s">
        <v>160</v>
      </c>
      <c r="AT164" s="163" t="s">
        <v>155</v>
      </c>
      <c r="AU164" s="163" t="s">
        <v>91</v>
      </c>
      <c r="AY164" s="17" t="s">
        <v>153</v>
      </c>
      <c r="BE164" s="96">
        <f>IF(N164="základní",J164,0)</f>
        <v>0</v>
      </c>
      <c r="BF164" s="96">
        <f>IF(N164="snížená",J164,0)</f>
        <v>0</v>
      </c>
      <c r="BG164" s="96">
        <f>IF(N164="zákl. přenesená",J164,0)</f>
        <v>0</v>
      </c>
      <c r="BH164" s="96">
        <f>IF(N164="sníž. přenesená",J164,0)</f>
        <v>0</v>
      </c>
      <c r="BI164" s="96">
        <f>IF(N164="nulová",J164,0)</f>
        <v>0</v>
      </c>
      <c r="BJ164" s="17" t="s">
        <v>21</v>
      </c>
      <c r="BK164" s="96">
        <f>ROUND(I164*H164,2)</f>
        <v>0</v>
      </c>
      <c r="BL164" s="17" t="s">
        <v>160</v>
      </c>
      <c r="BM164" s="163" t="s">
        <v>190</v>
      </c>
    </row>
    <row r="165" spans="2:47" s="1" customFormat="1" ht="39">
      <c r="B165" s="34"/>
      <c r="D165" s="164" t="s">
        <v>162</v>
      </c>
      <c r="F165" s="165" t="s">
        <v>191</v>
      </c>
      <c r="I165" s="129"/>
      <c r="L165" s="34"/>
      <c r="M165" s="166"/>
      <c r="T165" s="58"/>
      <c r="AT165" s="17" t="s">
        <v>162</v>
      </c>
      <c r="AU165" s="17" t="s">
        <v>91</v>
      </c>
    </row>
    <row r="166" spans="2:47" s="1" customFormat="1" ht="11.25">
      <c r="B166" s="34"/>
      <c r="D166" s="167" t="s">
        <v>164</v>
      </c>
      <c r="F166" s="168" t="s">
        <v>192</v>
      </c>
      <c r="I166" s="129"/>
      <c r="L166" s="34"/>
      <c r="M166" s="166"/>
      <c r="T166" s="58"/>
      <c r="AT166" s="17" t="s">
        <v>164</v>
      </c>
      <c r="AU166" s="17" t="s">
        <v>91</v>
      </c>
    </row>
    <row r="167" spans="2:65" s="1" customFormat="1" ht="37.9" customHeight="1">
      <c r="B167" s="34"/>
      <c r="C167" s="153" t="s">
        <v>193</v>
      </c>
      <c r="D167" s="153" t="s">
        <v>155</v>
      </c>
      <c r="E167" s="154" t="s">
        <v>194</v>
      </c>
      <c r="F167" s="155" t="s">
        <v>195</v>
      </c>
      <c r="G167" s="156" t="s">
        <v>158</v>
      </c>
      <c r="H167" s="157">
        <v>55.052</v>
      </c>
      <c r="I167" s="158"/>
      <c r="J167" s="159">
        <f>ROUND(I167*H167,2)</f>
        <v>0</v>
      </c>
      <c r="K167" s="155" t="s">
        <v>159</v>
      </c>
      <c r="L167" s="34"/>
      <c r="M167" s="160" t="s">
        <v>1</v>
      </c>
      <c r="N167" s="127" t="s">
        <v>47</v>
      </c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AR167" s="163" t="s">
        <v>160</v>
      </c>
      <c r="AT167" s="163" t="s">
        <v>155</v>
      </c>
      <c r="AU167" s="163" t="s">
        <v>91</v>
      </c>
      <c r="AY167" s="17" t="s">
        <v>153</v>
      </c>
      <c r="BE167" s="96">
        <f>IF(N167="základní",J167,0)</f>
        <v>0</v>
      </c>
      <c r="BF167" s="96">
        <f>IF(N167="snížená",J167,0)</f>
        <v>0</v>
      </c>
      <c r="BG167" s="96">
        <f>IF(N167="zákl. přenesená",J167,0)</f>
        <v>0</v>
      </c>
      <c r="BH167" s="96">
        <f>IF(N167="sníž. přenesená",J167,0)</f>
        <v>0</v>
      </c>
      <c r="BI167" s="96">
        <f>IF(N167="nulová",J167,0)</f>
        <v>0</v>
      </c>
      <c r="BJ167" s="17" t="s">
        <v>21</v>
      </c>
      <c r="BK167" s="96">
        <f>ROUND(I167*H167,2)</f>
        <v>0</v>
      </c>
      <c r="BL167" s="17" t="s">
        <v>160</v>
      </c>
      <c r="BM167" s="163" t="s">
        <v>196</v>
      </c>
    </row>
    <row r="168" spans="2:47" s="1" customFormat="1" ht="39">
      <c r="B168" s="34"/>
      <c r="D168" s="164" t="s">
        <v>162</v>
      </c>
      <c r="F168" s="165" t="s">
        <v>197</v>
      </c>
      <c r="I168" s="129"/>
      <c r="L168" s="34"/>
      <c r="M168" s="166"/>
      <c r="T168" s="58"/>
      <c r="AT168" s="17" t="s">
        <v>162</v>
      </c>
      <c r="AU168" s="17" t="s">
        <v>91</v>
      </c>
    </row>
    <row r="169" spans="2:47" s="1" customFormat="1" ht="11.25">
      <c r="B169" s="34"/>
      <c r="D169" s="167" t="s">
        <v>164</v>
      </c>
      <c r="F169" s="168" t="s">
        <v>198</v>
      </c>
      <c r="I169" s="129"/>
      <c r="L169" s="34"/>
      <c r="M169" s="166"/>
      <c r="T169" s="58"/>
      <c r="AT169" s="17" t="s">
        <v>164</v>
      </c>
      <c r="AU169" s="17" t="s">
        <v>91</v>
      </c>
    </row>
    <row r="170" spans="2:51" s="12" customFormat="1" ht="11.25">
      <c r="B170" s="169"/>
      <c r="D170" s="164" t="s">
        <v>166</v>
      </c>
      <c r="E170" s="170" t="s">
        <v>1</v>
      </c>
      <c r="F170" s="171" t="s">
        <v>199</v>
      </c>
      <c r="H170" s="172">
        <v>55.052</v>
      </c>
      <c r="I170" s="173"/>
      <c r="L170" s="169"/>
      <c r="M170" s="174"/>
      <c r="T170" s="175"/>
      <c r="AT170" s="170" t="s">
        <v>166</v>
      </c>
      <c r="AU170" s="170" t="s">
        <v>91</v>
      </c>
      <c r="AV170" s="12" t="s">
        <v>91</v>
      </c>
      <c r="AW170" s="12" t="s">
        <v>35</v>
      </c>
      <c r="AX170" s="12" t="s">
        <v>21</v>
      </c>
      <c r="AY170" s="170" t="s">
        <v>153</v>
      </c>
    </row>
    <row r="171" spans="2:65" s="1" customFormat="1" ht="37.9" customHeight="1">
      <c r="B171" s="34"/>
      <c r="C171" s="153" t="s">
        <v>200</v>
      </c>
      <c r="D171" s="153" t="s">
        <v>155</v>
      </c>
      <c r="E171" s="154" t="s">
        <v>201</v>
      </c>
      <c r="F171" s="155" t="s">
        <v>202</v>
      </c>
      <c r="G171" s="156" t="s">
        <v>158</v>
      </c>
      <c r="H171" s="157">
        <v>13.763</v>
      </c>
      <c r="I171" s="158"/>
      <c r="J171" s="159">
        <f>ROUND(I171*H171,2)</f>
        <v>0</v>
      </c>
      <c r="K171" s="155" t="s">
        <v>159</v>
      </c>
      <c r="L171" s="34"/>
      <c r="M171" s="160" t="s">
        <v>1</v>
      </c>
      <c r="N171" s="127" t="s">
        <v>47</v>
      </c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AR171" s="163" t="s">
        <v>160</v>
      </c>
      <c r="AT171" s="163" t="s">
        <v>155</v>
      </c>
      <c r="AU171" s="163" t="s">
        <v>91</v>
      </c>
      <c r="AY171" s="17" t="s">
        <v>153</v>
      </c>
      <c r="BE171" s="96">
        <f>IF(N171="základní",J171,0)</f>
        <v>0</v>
      </c>
      <c r="BF171" s="96">
        <f>IF(N171="snížená",J171,0)</f>
        <v>0</v>
      </c>
      <c r="BG171" s="96">
        <f>IF(N171="zákl. přenesená",J171,0)</f>
        <v>0</v>
      </c>
      <c r="BH171" s="96">
        <f>IF(N171="sníž. přenesená",J171,0)</f>
        <v>0</v>
      </c>
      <c r="BI171" s="96">
        <f>IF(N171="nulová",J171,0)</f>
        <v>0</v>
      </c>
      <c r="BJ171" s="17" t="s">
        <v>21</v>
      </c>
      <c r="BK171" s="96">
        <f>ROUND(I171*H171,2)</f>
        <v>0</v>
      </c>
      <c r="BL171" s="17" t="s">
        <v>160</v>
      </c>
      <c r="BM171" s="163" t="s">
        <v>203</v>
      </c>
    </row>
    <row r="172" spans="2:47" s="1" customFormat="1" ht="39">
      <c r="B172" s="34"/>
      <c r="D172" s="164" t="s">
        <v>162</v>
      </c>
      <c r="F172" s="165" t="s">
        <v>204</v>
      </c>
      <c r="I172" s="129"/>
      <c r="L172" s="34"/>
      <c r="M172" s="166"/>
      <c r="T172" s="58"/>
      <c r="AT172" s="17" t="s">
        <v>162</v>
      </c>
      <c r="AU172" s="17" t="s">
        <v>91</v>
      </c>
    </row>
    <row r="173" spans="2:47" s="1" customFormat="1" ht="11.25">
      <c r="B173" s="34"/>
      <c r="D173" s="167" t="s">
        <v>164</v>
      </c>
      <c r="F173" s="168" t="s">
        <v>205</v>
      </c>
      <c r="I173" s="129"/>
      <c r="L173" s="34"/>
      <c r="M173" s="166"/>
      <c r="T173" s="58"/>
      <c r="AT173" s="17" t="s">
        <v>164</v>
      </c>
      <c r="AU173" s="17" t="s">
        <v>91</v>
      </c>
    </row>
    <row r="174" spans="2:65" s="1" customFormat="1" ht="37.9" customHeight="1">
      <c r="B174" s="34"/>
      <c r="C174" s="153" t="s">
        <v>206</v>
      </c>
      <c r="D174" s="153" t="s">
        <v>155</v>
      </c>
      <c r="E174" s="154" t="s">
        <v>207</v>
      </c>
      <c r="F174" s="155" t="s">
        <v>208</v>
      </c>
      <c r="G174" s="156" t="s">
        <v>158</v>
      </c>
      <c r="H174" s="157">
        <v>55.052</v>
      </c>
      <c r="I174" s="158"/>
      <c r="J174" s="159">
        <f>ROUND(I174*H174,2)</f>
        <v>0</v>
      </c>
      <c r="K174" s="155" t="s">
        <v>159</v>
      </c>
      <c r="L174" s="34"/>
      <c r="M174" s="160" t="s">
        <v>1</v>
      </c>
      <c r="N174" s="127" t="s">
        <v>47</v>
      </c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63" t="s">
        <v>160</v>
      </c>
      <c r="AT174" s="163" t="s">
        <v>155</v>
      </c>
      <c r="AU174" s="163" t="s">
        <v>91</v>
      </c>
      <c r="AY174" s="17" t="s">
        <v>153</v>
      </c>
      <c r="BE174" s="96">
        <f>IF(N174="základní",J174,0)</f>
        <v>0</v>
      </c>
      <c r="BF174" s="96">
        <f>IF(N174="snížená",J174,0)</f>
        <v>0</v>
      </c>
      <c r="BG174" s="96">
        <f>IF(N174="zákl. přenesená",J174,0)</f>
        <v>0</v>
      </c>
      <c r="BH174" s="96">
        <f>IF(N174="sníž. přenesená",J174,0)</f>
        <v>0</v>
      </c>
      <c r="BI174" s="96">
        <f>IF(N174="nulová",J174,0)</f>
        <v>0</v>
      </c>
      <c r="BJ174" s="17" t="s">
        <v>21</v>
      </c>
      <c r="BK174" s="96">
        <f>ROUND(I174*H174,2)</f>
        <v>0</v>
      </c>
      <c r="BL174" s="17" t="s">
        <v>160</v>
      </c>
      <c r="BM174" s="163" t="s">
        <v>209</v>
      </c>
    </row>
    <row r="175" spans="2:47" s="1" customFormat="1" ht="39">
      <c r="B175" s="34"/>
      <c r="D175" s="164" t="s">
        <v>162</v>
      </c>
      <c r="F175" s="165" t="s">
        <v>210</v>
      </c>
      <c r="I175" s="129"/>
      <c r="L175" s="34"/>
      <c r="M175" s="166"/>
      <c r="T175" s="58"/>
      <c r="AT175" s="17" t="s">
        <v>162</v>
      </c>
      <c r="AU175" s="17" t="s">
        <v>91</v>
      </c>
    </row>
    <row r="176" spans="2:47" s="1" customFormat="1" ht="11.25">
      <c r="B176" s="34"/>
      <c r="D176" s="167" t="s">
        <v>164</v>
      </c>
      <c r="F176" s="168" t="s">
        <v>211</v>
      </c>
      <c r="I176" s="129"/>
      <c r="L176" s="34"/>
      <c r="M176" s="166"/>
      <c r="T176" s="58"/>
      <c r="AT176" s="17" t="s">
        <v>164</v>
      </c>
      <c r="AU176" s="17" t="s">
        <v>91</v>
      </c>
    </row>
    <row r="177" spans="2:65" s="1" customFormat="1" ht="37.9" customHeight="1">
      <c r="B177" s="34"/>
      <c r="C177" s="153" t="s">
        <v>212</v>
      </c>
      <c r="D177" s="153" t="s">
        <v>155</v>
      </c>
      <c r="E177" s="154" t="s">
        <v>213</v>
      </c>
      <c r="F177" s="155" t="s">
        <v>214</v>
      </c>
      <c r="G177" s="156" t="s">
        <v>158</v>
      </c>
      <c r="H177" s="157">
        <v>13.763</v>
      </c>
      <c r="I177" s="158"/>
      <c r="J177" s="159">
        <f>ROUND(I177*H177,2)</f>
        <v>0</v>
      </c>
      <c r="K177" s="155" t="s">
        <v>159</v>
      </c>
      <c r="L177" s="34"/>
      <c r="M177" s="160" t="s">
        <v>1</v>
      </c>
      <c r="N177" s="127" t="s">
        <v>47</v>
      </c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AR177" s="163" t="s">
        <v>160</v>
      </c>
      <c r="AT177" s="163" t="s">
        <v>155</v>
      </c>
      <c r="AU177" s="163" t="s">
        <v>91</v>
      </c>
      <c r="AY177" s="17" t="s">
        <v>153</v>
      </c>
      <c r="BE177" s="96">
        <f>IF(N177="základní",J177,0)</f>
        <v>0</v>
      </c>
      <c r="BF177" s="96">
        <f>IF(N177="snížená",J177,0)</f>
        <v>0</v>
      </c>
      <c r="BG177" s="96">
        <f>IF(N177="zákl. přenesená",J177,0)</f>
        <v>0</v>
      </c>
      <c r="BH177" s="96">
        <f>IF(N177="sníž. přenesená",J177,0)</f>
        <v>0</v>
      </c>
      <c r="BI177" s="96">
        <f>IF(N177="nulová",J177,0)</f>
        <v>0</v>
      </c>
      <c r="BJ177" s="17" t="s">
        <v>21</v>
      </c>
      <c r="BK177" s="96">
        <f>ROUND(I177*H177,2)</f>
        <v>0</v>
      </c>
      <c r="BL177" s="17" t="s">
        <v>160</v>
      </c>
      <c r="BM177" s="163" t="s">
        <v>215</v>
      </c>
    </row>
    <row r="178" spans="2:47" s="1" customFormat="1" ht="39">
      <c r="B178" s="34"/>
      <c r="D178" s="164" t="s">
        <v>162</v>
      </c>
      <c r="F178" s="165" t="s">
        <v>216</v>
      </c>
      <c r="I178" s="129"/>
      <c r="L178" s="34"/>
      <c r="M178" s="166"/>
      <c r="T178" s="58"/>
      <c r="AT178" s="17" t="s">
        <v>162</v>
      </c>
      <c r="AU178" s="17" t="s">
        <v>91</v>
      </c>
    </row>
    <row r="179" spans="2:47" s="1" customFormat="1" ht="11.25">
      <c r="B179" s="34"/>
      <c r="D179" s="167" t="s">
        <v>164</v>
      </c>
      <c r="F179" s="168" t="s">
        <v>217</v>
      </c>
      <c r="I179" s="129"/>
      <c r="L179" s="34"/>
      <c r="M179" s="166"/>
      <c r="T179" s="58"/>
      <c r="AT179" s="17" t="s">
        <v>164</v>
      </c>
      <c r="AU179" s="17" t="s">
        <v>91</v>
      </c>
    </row>
    <row r="180" spans="2:65" s="1" customFormat="1" ht="37.9" customHeight="1">
      <c r="B180" s="34"/>
      <c r="C180" s="153" t="s">
        <v>218</v>
      </c>
      <c r="D180" s="153" t="s">
        <v>155</v>
      </c>
      <c r="E180" s="154" t="s">
        <v>219</v>
      </c>
      <c r="F180" s="155" t="s">
        <v>220</v>
      </c>
      <c r="G180" s="156" t="s">
        <v>158</v>
      </c>
      <c r="H180" s="157">
        <v>371.601</v>
      </c>
      <c r="I180" s="158"/>
      <c r="J180" s="159">
        <f>ROUND(I180*H180,2)</f>
        <v>0</v>
      </c>
      <c r="K180" s="155" t="s">
        <v>159</v>
      </c>
      <c r="L180" s="34"/>
      <c r="M180" s="160" t="s">
        <v>1</v>
      </c>
      <c r="N180" s="127" t="s">
        <v>47</v>
      </c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AR180" s="163" t="s">
        <v>160</v>
      </c>
      <c r="AT180" s="163" t="s">
        <v>155</v>
      </c>
      <c r="AU180" s="163" t="s">
        <v>91</v>
      </c>
      <c r="AY180" s="17" t="s">
        <v>153</v>
      </c>
      <c r="BE180" s="96">
        <f>IF(N180="základní",J180,0)</f>
        <v>0</v>
      </c>
      <c r="BF180" s="96">
        <f>IF(N180="snížená",J180,0)</f>
        <v>0</v>
      </c>
      <c r="BG180" s="96">
        <f>IF(N180="zákl. přenesená",J180,0)</f>
        <v>0</v>
      </c>
      <c r="BH180" s="96">
        <f>IF(N180="sníž. přenesená",J180,0)</f>
        <v>0</v>
      </c>
      <c r="BI180" s="96">
        <f>IF(N180="nulová",J180,0)</f>
        <v>0</v>
      </c>
      <c r="BJ180" s="17" t="s">
        <v>21</v>
      </c>
      <c r="BK180" s="96">
        <f>ROUND(I180*H180,2)</f>
        <v>0</v>
      </c>
      <c r="BL180" s="17" t="s">
        <v>160</v>
      </c>
      <c r="BM180" s="163" t="s">
        <v>221</v>
      </c>
    </row>
    <row r="181" spans="2:47" s="1" customFormat="1" ht="48.75">
      <c r="B181" s="34"/>
      <c r="D181" s="164" t="s">
        <v>162</v>
      </c>
      <c r="F181" s="165" t="s">
        <v>222</v>
      </c>
      <c r="I181" s="129"/>
      <c r="L181" s="34"/>
      <c r="M181" s="166"/>
      <c r="T181" s="58"/>
      <c r="AT181" s="17" t="s">
        <v>162</v>
      </c>
      <c r="AU181" s="17" t="s">
        <v>91</v>
      </c>
    </row>
    <row r="182" spans="2:47" s="1" customFormat="1" ht="11.25">
      <c r="B182" s="34"/>
      <c r="D182" s="167" t="s">
        <v>164</v>
      </c>
      <c r="F182" s="168" t="s">
        <v>223</v>
      </c>
      <c r="I182" s="129"/>
      <c r="L182" s="34"/>
      <c r="M182" s="166"/>
      <c r="T182" s="58"/>
      <c r="AT182" s="17" t="s">
        <v>164</v>
      </c>
      <c r="AU182" s="17" t="s">
        <v>91</v>
      </c>
    </row>
    <row r="183" spans="2:51" s="12" customFormat="1" ht="11.25">
      <c r="B183" s="169"/>
      <c r="D183" s="164" t="s">
        <v>166</v>
      </c>
      <c r="E183" s="170" t="s">
        <v>1</v>
      </c>
      <c r="F183" s="171" t="s">
        <v>224</v>
      </c>
      <c r="H183" s="172">
        <v>371.601</v>
      </c>
      <c r="I183" s="173"/>
      <c r="L183" s="169"/>
      <c r="M183" s="174"/>
      <c r="T183" s="175"/>
      <c r="AT183" s="170" t="s">
        <v>166</v>
      </c>
      <c r="AU183" s="170" t="s">
        <v>91</v>
      </c>
      <c r="AV183" s="12" t="s">
        <v>91</v>
      </c>
      <c r="AW183" s="12" t="s">
        <v>35</v>
      </c>
      <c r="AX183" s="12" t="s">
        <v>21</v>
      </c>
      <c r="AY183" s="170" t="s">
        <v>153</v>
      </c>
    </row>
    <row r="184" spans="2:65" s="1" customFormat="1" ht="37.9" customHeight="1">
      <c r="B184" s="34"/>
      <c r="C184" s="153" t="s">
        <v>26</v>
      </c>
      <c r="D184" s="153" t="s">
        <v>155</v>
      </c>
      <c r="E184" s="154" t="s">
        <v>225</v>
      </c>
      <c r="F184" s="155" t="s">
        <v>226</v>
      </c>
      <c r="G184" s="156" t="s">
        <v>158</v>
      </c>
      <c r="H184" s="157">
        <v>13.763</v>
      </c>
      <c r="I184" s="158"/>
      <c r="J184" s="159">
        <f>ROUND(I184*H184,2)</f>
        <v>0</v>
      </c>
      <c r="K184" s="155" t="s">
        <v>159</v>
      </c>
      <c r="L184" s="34"/>
      <c r="M184" s="160" t="s">
        <v>1</v>
      </c>
      <c r="N184" s="127" t="s">
        <v>47</v>
      </c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63" t="s">
        <v>160</v>
      </c>
      <c r="AT184" s="163" t="s">
        <v>155</v>
      </c>
      <c r="AU184" s="163" t="s">
        <v>91</v>
      </c>
      <c r="AY184" s="17" t="s">
        <v>153</v>
      </c>
      <c r="BE184" s="96">
        <f>IF(N184="základní",J184,0)</f>
        <v>0</v>
      </c>
      <c r="BF184" s="96">
        <f>IF(N184="snížená",J184,0)</f>
        <v>0</v>
      </c>
      <c r="BG184" s="96">
        <f>IF(N184="zákl. přenesená",J184,0)</f>
        <v>0</v>
      </c>
      <c r="BH184" s="96">
        <f>IF(N184="sníž. přenesená",J184,0)</f>
        <v>0</v>
      </c>
      <c r="BI184" s="96">
        <f>IF(N184="nulová",J184,0)</f>
        <v>0</v>
      </c>
      <c r="BJ184" s="17" t="s">
        <v>21</v>
      </c>
      <c r="BK184" s="96">
        <f>ROUND(I184*H184,2)</f>
        <v>0</v>
      </c>
      <c r="BL184" s="17" t="s">
        <v>160</v>
      </c>
      <c r="BM184" s="163" t="s">
        <v>227</v>
      </c>
    </row>
    <row r="185" spans="2:47" s="1" customFormat="1" ht="39">
      <c r="B185" s="34"/>
      <c r="D185" s="164" t="s">
        <v>162</v>
      </c>
      <c r="F185" s="165" t="s">
        <v>228</v>
      </c>
      <c r="I185" s="129"/>
      <c r="L185" s="34"/>
      <c r="M185" s="166"/>
      <c r="T185" s="58"/>
      <c r="AT185" s="17" t="s">
        <v>162</v>
      </c>
      <c r="AU185" s="17" t="s">
        <v>91</v>
      </c>
    </row>
    <row r="186" spans="2:47" s="1" customFormat="1" ht="11.25">
      <c r="B186" s="34"/>
      <c r="D186" s="167" t="s">
        <v>164</v>
      </c>
      <c r="F186" s="168" t="s">
        <v>229</v>
      </c>
      <c r="I186" s="129"/>
      <c r="L186" s="34"/>
      <c r="M186" s="166"/>
      <c r="T186" s="58"/>
      <c r="AT186" s="17" t="s">
        <v>164</v>
      </c>
      <c r="AU186" s="17" t="s">
        <v>91</v>
      </c>
    </row>
    <row r="187" spans="2:65" s="1" customFormat="1" ht="37.9" customHeight="1">
      <c r="B187" s="34"/>
      <c r="C187" s="153" t="s">
        <v>230</v>
      </c>
      <c r="D187" s="153" t="s">
        <v>155</v>
      </c>
      <c r="E187" s="154" t="s">
        <v>231</v>
      </c>
      <c r="F187" s="155" t="s">
        <v>232</v>
      </c>
      <c r="G187" s="156" t="s">
        <v>158</v>
      </c>
      <c r="H187" s="157">
        <v>371.601</v>
      </c>
      <c r="I187" s="158"/>
      <c r="J187" s="159">
        <f>ROUND(I187*H187,2)</f>
        <v>0</v>
      </c>
      <c r="K187" s="155" t="s">
        <v>159</v>
      </c>
      <c r="L187" s="34"/>
      <c r="M187" s="160" t="s">
        <v>1</v>
      </c>
      <c r="N187" s="127" t="s">
        <v>47</v>
      </c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63" t="s">
        <v>160</v>
      </c>
      <c r="AT187" s="163" t="s">
        <v>155</v>
      </c>
      <c r="AU187" s="163" t="s">
        <v>91</v>
      </c>
      <c r="AY187" s="17" t="s">
        <v>153</v>
      </c>
      <c r="BE187" s="96">
        <f>IF(N187="základní",J187,0)</f>
        <v>0</v>
      </c>
      <c r="BF187" s="96">
        <f>IF(N187="snížená",J187,0)</f>
        <v>0</v>
      </c>
      <c r="BG187" s="96">
        <f>IF(N187="zákl. přenesená",J187,0)</f>
        <v>0</v>
      </c>
      <c r="BH187" s="96">
        <f>IF(N187="sníž. přenesená",J187,0)</f>
        <v>0</v>
      </c>
      <c r="BI187" s="96">
        <f>IF(N187="nulová",J187,0)</f>
        <v>0</v>
      </c>
      <c r="BJ187" s="17" t="s">
        <v>21</v>
      </c>
      <c r="BK187" s="96">
        <f>ROUND(I187*H187,2)</f>
        <v>0</v>
      </c>
      <c r="BL187" s="17" t="s">
        <v>160</v>
      </c>
      <c r="BM187" s="163" t="s">
        <v>233</v>
      </c>
    </row>
    <row r="188" spans="2:47" s="1" customFormat="1" ht="48.75">
      <c r="B188" s="34"/>
      <c r="D188" s="164" t="s">
        <v>162</v>
      </c>
      <c r="F188" s="165" t="s">
        <v>234</v>
      </c>
      <c r="I188" s="129"/>
      <c r="L188" s="34"/>
      <c r="M188" s="166"/>
      <c r="T188" s="58"/>
      <c r="AT188" s="17" t="s">
        <v>162</v>
      </c>
      <c r="AU188" s="17" t="s">
        <v>91</v>
      </c>
    </row>
    <row r="189" spans="2:47" s="1" customFormat="1" ht="11.25">
      <c r="B189" s="34"/>
      <c r="D189" s="167" t="s">
        <v>164</v>
      </c>
      <c r="F189" s="168" t="s">
        <v>235</v>
      </c>
      <c r="I189" s="129"/>
      <c r="L189" s="34"/>
      <c r="M189" s="166"/>
      <c r="T189" s="58"/>
      <c r="AT189" s="17" t="s">
        <v>164</v>
      </c>
      <c r="AU189" s="17" t="s">
        <v>91</v>
      </c>
    </row>
    <row r="190" spans="2:65" s="1" customFormat="1" ht="24.2" customHeight="1">
      <c r="B190" s="34"/>
      <c r="C190" s="153" t="s">
        <v>236</v>
      </c>
      <c r="D190" s="153" t="s">
        <v>155</v>
      </c>
      <c r="E190" s="154" t="s">
        <v>237</v>
      </c>
      <c r="F190" s="155" t="s">
        <v>238</v>
      </c>
      <c r="G190" s="156" t="s">
        <v>158</v>
      </c>
      <c r="H190" s="157">
        <v>13.763</v>
      </c>
      <c r="I190" s="158"/>
      <c r="J190" s="159">
        <f>ROUND(I190*H190,2)</f>
        <v>0</v>
      </c>
      <c r="K190" s="155" t="s">
        <v>159</v>
      </c>
      <c r="L190" s="34"/>
      <c r="M190" s="160" t="s">
        <v>1</v>
      </c>
      <c r="N190" s="127" t="s">
        <v>47</v>
      </c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AR190" s="163" t="s">
        <v>160</v>
      </c>
      <c r="AT190" s="163" t="s">
        <v>155</v>
      </c>
      <c r="AU190" s="163" t="s">
        <v>91</v>
      </c>
      <c r="AY190" s="17" t="s">
        <v>153</v>
      </c>
      <c r="BE190" s="96">
        <f>IF(N190="základní",J190,0)</f>
        <v>0</v>
      </c>
      <c r="BF190" s="96">
        <f>IF(N190="snížená",J190,0)</f>
        <v>0</v>
      </c>
      <c r="BG190" s="96">
        <f>IF(N190="zákl. přenesená",J190,0)</f>
        <v>0</v>
      </c>
      <c r="BH190" s="96">
        <f>IF(N190="sníž. přenesená",J190,0)</f>
        <v>0</v>
      </c>
      <c r="BI190" s="96">
        <f>IF(N190="nulová",J190,0)</f>
        <v>0</v>
      </c>
      <c r="BJ190" s="17" t="s">
        <v>21</v>
      </c>
      <c r="BK190" s="96">
        <f>ROUND(I190*H190,2)</f>
        <v>0</v>
      </c>
      <c r="BL190" s="17" t="s">
        <v>160</v>
      </c>
      <c r="BM190" s="163" t="s">
        <v>239</v>
      </c>
    </row>
    <row r="191" spans="2:47" s="1" customFormat="1" ht="19.5">
      <c r="B191" s="34"/>
      <c r="D191" s="164" t="s">
        <v>162</v>
      </c>
      <c r="F191" s="165" t="s">
        <v>240</v>
      </c>
      <c r="I191" s="129"/>
      <c r="L191" s="34"/>
      <c r="M191" s="166"/>
      <c r="T191" s="58"/>
      <c r="AT191" s="17" t="s">
        <v>162</v>
      </c>
      <c r="AU191" s="17" t="s">
        <v>91</v>
      </c>
    </row>
    <row r="192" spans="2:47" s="1" customFormat="1" ht="11.25">
      <c r="B192" s="34"/>
      <c r="D192" s="167" t="s">
        <v>164</v>
      </c>
      <c r="F192" s="168" t="s">
        <v>241</v>
      </c>
      <c r="I192" s="129"/>
      <c r="L192" s="34"/>
      <c r="M192" s="166"/>
      <c r="T192" s="58"/>
      <c r="AT192" s="17" t="s">
        <v>164</v>
      </c>
      <c r="AU192" s="17" t="s">
        <v>91</v>
      </c>
    </row>
    <row r="193" spans="2:65" s="1" customFormat="1" ht="24.2" customHeight="1">
      <c r="B193" s="34"/>
      <c r="C193" s="153" t="s">
        <v>242</v>
      </c>
      <c r="D193" s="153" t="s">
        <v>155</v>
      </c>
      <c r="E193" s="154" t="s">
        <v>243</v>
      </c>
      <c r="F193" s="155" t="s">
        <v>244</v>
      </c>
      <c r="G193" s="156" t="s">
        <v>158</v>
      </c>
      <c r="H193" s="157">
        <v>13.763</v>
      </c>
      <c r="I193" s="158"/>
      <c r="J193" s="159">
        <f>ROUND(I193*H193,2)</f>
        <v>0</v>
      </c>
      <c r="K193" s="155" t="s">
        <v>159</v>
      </c>
      <c r="L193" s="34"/>
      <c r="M193" s="160" t="s">
        <v>1</v>
      </c>
      <c r="N193" s="127" t="s">
        <v>47</v>
      </c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AR193" s="163" t="s">
        <v>160</v>
      </c>
      <c r="AT193" s="163" t="s">
        <v>155</v>
      </c>
      <c r="AU193" s="163" t="s">
        <v>91</v>
      </c>
      <c r="AY193" s="17" t="s">
        <v>153</v>
      </c>
      <c r="BE193" s="96">
        <f>IF(N193="základní",J193,0)</f>
        <v>0</v>
      </c>
      <c r="BF193" s="96">
        <f>IF(N193="snížená",J193,0)</f>
        <v>0</v>
      </c>
      <c r="BG193" s="96">
        <f>IF(N193="zákl. přenesená",J193,0)</f>
        <v>0</v>
      </c>
      <c r="BH193" s="96">
        <f>IF(N193="sníž. přenesená",J193,0)</f>
        <v>0</v>
      </c>
      <c r="BI193" s="96">
        <f>IF(N193="nulová",J193,0)</f>
        <v>0</v>
      </c>
      <c r="BJ193" s="17" t="s">
        <v>21</v>
      </c>
      <c r="BK193" s="96">
        <f>ROUND(I193*H193,2)</f>
        <v>0</v>
      </c>
      <c r="BL193" s="17" t="s">
        <v>160</v>
      </c>
      <c r="BM193" s="163" t="s">
        <v>245</v>
      </c>
    </row>
    <row r="194" spans="2:47" s="1" customFormat="1" ht="19.5">
      <c r="B194" s="34"/>
      <c r="D194" s="164" t="s">
        <v>162</v>
      </c>
      <c r="F194" s="165" t="s">
        <v>246</v>
      </c>
      <c r="I194" s="129"/>
      <c r="L194" s="34"/>
      <c r="M194" s="166"/>
      <c r="T194" s="58"/>
      <c r="AT194" s="17" t="s">
        <v>162</v>
      </c>
      <c r="AU194" s="17" t="s">
        <v>91</v>
      </c>
    </row>
    <row r="195" spans="2:47" s="1" customFormat="1" ht="11.25">
      <c r="B195" s="34"/>
      <c r="D195" s="167" t="s">
        <v>164</v>
      </c>
      <c r="F195" s="168" t="s">
        <v>247</v>
      </c>
      <c r="I195" s="129"/>
      <c r="L195" s="34"/>
      <c r="M195" s="166"/>
      <c r="T195" s="58"/>
      <c r="AT195" s="17" t="s">
        <v>164</v>
      </c>
      <c r="AU195" s="17" t="s">
        <v>91</v>
      </c>
    </row>
    <row r="196" spans="2:65" s="1" customFormat="1" ht="16.5" customHeight="1">
      <c r="B196" s="34"/>
      <c r="C196" s="153" t="s">
        <v>248</v>
      </c>
      <c r="D196" s="153" t="s">
        <v>155</v>
      </c>
      <c r="E196" s="154" t="s">
        <v>249</v>
      </c>
      <c r="F196" s="155" t="s">
        <v>250</v>
      </c>
      <c r="G196" s="156" t="s">
        <v>158</v>
      </c>
      <c r="H196" s="157">
        <v>27.526</v>
      </c>
      <c r="I196" s="158"/>
      <c r="J196" s="159">
        <f>ROUND(I196*H196,2)</f>
        <v>0</v>
      </c>
      <c r="K196" s="155" t="s">
        <v>159</v>
      </c>
      <c r="L196" s="34"/>
      <c r="M196" s="160" t="s">
        <v>1</v>
      </c>
      <c r="N196" s="127" t="s">
        <v>47</v>
      </c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AR196" s="163" t="s">
        <v>160</v>
      </c>
      <c r="AT196" s="163" t="s">
        <v>155</v>
      </c>
      <c r="AU196" s="163" t="s">
        <v>91</v>
      </c>
      <c r="AY196" s="17" t="s">
        <v>153</v>
      </c>
      <c r="BE196" s="96">
        <f>IF(N196="základní",J196,0)</f>
        <v>0</v>
      </c>
      <c r="BF196" s="96">
        <f>IF(N196="snížená",J196,0)</f>
        <v>0</v>
      </c>
      <c r="BG196" s="96">
        <f>IF(N196="zákl. přenesená",J196,0)</f>
        <v>0</v>
      </c>
      <c r="BH196" s="96">
        <f>IF(N196="sníž. přenesená",J196,0)</f>
        <v>0</v>
      </c>
      <c r="BI196" s="96">
        <f>IF(N196="nulová",J196,0)</f>
        <v>0</v>
      </c>
      <c r="BJ196" s="17" t="s">
        <v>21</v>
      </c>
      <c r="BK196" s="96">
        <f>ROUND(I196*H196,2)</f>
        <v>0</v>
      </c>
      <c r="BL196" s="17" t="s">
        <v>160</v>
      </c>
      <c r="BM196" s="163" t="s">
        <v>251</v>
      </c>
    </row>
    <row r="197" spans="2:47" s="1" customFormat="1" ht="29.25">
      <c r="B197" s="34"/>
      <c r="D197" s="164" t="s">
        <v>162</v>
      </c>
      <c r="F197" s="165" t="s">
        <v>252</v>
      </c>
      <c r="I197" s="129"/>
      <c r="L197" s="34"/>
      <c r="M197" s="166"/>
      <c r="T197" s="58"/>
      <c r="AT197" s="17" t="s">
        <v>162</v>
      </c>
      <c r="AU197" s="17" t="s">
        <v>91</v>
      </c>
    </row>
    <row r="198" spans="2:47" s="1" customFormat="1" ht="11.25">
      <c r="B198" s="34"/>
      <c r="D198" s="167" t="s">
        <v>164</v>
      </c>
      <c r="F198" s="168" t="s">
        <v>253</v>
      </c>
      <c r="I198" s="129"/>
      <c r="L198" s="34"/>
      <c r="M198" s="166"/>
      <c r="T198" s="58"/>
      <c r="AT198" s="17" t="s">
        <v>164</v>
      </c>
      <c r="AU198" s="17" t="s">
        <v>91</v>
      </c>
    </row>
    <row r="199" spans="2:51" s="12" customFormat="1" ht="11.25">
      <c r="B199" s="169"/>
      <c r="D199" s="164" t="s">
        <v>166</v>
      </c>
      <c r="E199" s="170" t="s">
        <v>1</v>
      </c>
      <c r="F199" s="171" t="s">
        <v>254</v>
      </c>
      <c r="H199" s="172">
        <v>27.526</v>
      </c>
      <c r="I199" s="173"/>
      <c r="L199" s="169"/>
      <c r="M199" s="174"/>
      <c r="T199" s="175"/>
      <c r="AT199" s="170" t="s">
        <v>166</v>
      </c>
      <c r="AU199" s="170" t="s">
        <v>91</v>
      </c>
      <c r="AV199" s="12" t="s">
        <v>91</v>
      </c>
      <c r="AW199" s="12" t="s">
        <v>35</v>
      </c>
      <c r="AX199" s="12" t="s">
        <v>21</v>
      </c>
      <c r="AY199" s="170" t="s">
        <v>153</v>
      </c>
    </row>
    <row r="200" spans="2:65" s="1" customFormat="1" ht="16.5" customHeight="1">
      <c r="B200" s="34"/>
      <c r="C200" s="153" t="s">
        <v>8</v>
      </c>
      <c r="D200" s="153" t="s">
        <v>155</v>
      </c>
      <c r="E200" s="154" t="s">
        <v>255</v>
      </c>
      <c r="F200" s="155" t="s">
        <v>256</v>
      </c>
      <c r="G200" s="156" t="s">
        <v>257</v>
      </c>
      <c r="H200" s="157">
        <v>49.547</v>
      </c>
      <c r="I200" s="158"/>
      <c r="J200" s="159">
        <f>ROUND(I200*H200,2)</f>
        <v>0</v>
      </c>
      <c r="K200" s="155" t="s">
        <v>1</v>
      </c>
      <c r="L200" s="34"/>
      <c r="M200" s="160" t="s">
        <v>1</v>
      </c>
      <c r="N200" s="127" t="s">
        <v>47</v>
      </c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AR200" s="163" t="s">
        <v>160</v>
      </c>
      <c r="AT200" s="163" t="s">
        <v>155</v>
      </c>
      <c r="AU200" s="163" t="s">
        <v>91</v>
      </c>
      <c r="AY200" s="17" t="s">
        <v>153</v>
      </c>
      <c r="BE200" s="96">
        <f>IF(N200="základní",J200,0)</f>
        <v>0</v>
      </c>
      <c r="BF200" s="96">
        <f>IF(N200="snížená",J200,0)</f>
        <v>0</v>
      </c>
      <c r="BG200" s="96">
        <f>IF(N200="zákl. přenesená",J200,0)</f>
        <v>0</v>
      </c>
      <c r="BH200" s="96">
        <f>IF(N200="sníž. přenesená",J200,0)</f>
        <v>0</v>
      </c>
      <c r="BI200" s="96">
        <f>IF(N200="nulová",J200,0)</f>
        <v>0</v>
      </c>
      <c r="BJ200" s="17" t="s">
        <v>21</v>
      </c>
      <c r="BK200" s="96">
        <f>ROUND(I200*H200,2)</f>
        <v>0</v>
      </c>
      <c r="BL200" s="17" t="s">
        <v>160</v>
      </c>
      <c r="BM200" s="163" t="s">
        <v>258</v>
      </c>
    </row>
    <row r="201" spans="2:47" s="1" customFormat="1" ht="11.25">
      <c r="B201" s="34"/>
      <c r="D201" s="164" t="s">
        <v>162</v>
      </c>
      <c r="F201" s="165" t="s">
        <v>256</v>
      </c>
      <c r="I201" s="129"/>
      <c r="L201" s="34"/>
      <c r="M201" s="166"/>
      <c r="T201" s="58"/>
      <c r="AT201" s="17" t="s">
        <v>162</v>
      </c>
      <c r="AU201" s="17" t="s">
        <v>91</v>
      </c>
    </row>
    <row r="202" spans="2:51" s="12" customFormat="1" ht="11.25">
      <c r="B202" s="169"/>
      <c r="D202" s="164" t="s">
        <v>166</v>
      </c>
      <c r="E202" s="170" t="s">
        <v>1</v>
      </c>
      <c r="F202" s="171" t="s">
        <v>259</v>
      </c>
      <c r="H202" s="172">
        <v>49.547</v>
      </c>
      <c r="I202" s="173"/>
      <c r="L202" s="169"/>
      <c r="M202" s="174"/>
      <c r="T202" s="175"/>
      <c r="AT202" s="170" t="s">
        <v>166</v>
      </c>
      <c r="AU202" s="170" t="s">
        <v>91</v>
      </c>
      <c r="AV202" s="12" t="s">
        <v>91</v>
      </c>
      <c r="AW202" s="12" t="s">
        <v>35</v>
      </c>
      <c r="AX202" s="12" t="s">
        <v>21</v>
      </c>
      <c r="AY202" s="170" t="s">
        <v>153</v>
      </c>
    </row>
    <row r="203" spans="2:63" s="11" customFormat="1" ht="22.9" customHeight="1">
      <c r="B203" s="141"/>
      <c r="D203" s="142" t="s">
        <v>81</v>
      </c>
      <c r="E203" s="151" t="s">
        <v>180</v>
      </c>
      <c r="F203" s="151" t="s">
        <v>260</v>
      </c>
      <c r="I203" s="144"/>
      <c r="J203" s="152">
        <f>BK203</f>
        <v>0</v>
      </c>
      <c r="L203" s="141"/>
      <c r="M203" s="146"/>
      <c r="P203" s="147">
        <f>SUM(P204:P220)</f>
        <v>0</v>
      </c>
      <c r="R203" s="147">
        <f>SUM(R204:R220)</f>
        <v>10.218757170000002</v>
      </c>
      <c r="T203" s="148">
        <f>SUM(T204:T220)</f>
        <v>0</v>
      </c>
      <c r="AR203" s="142" t="s">
        <v>21</v>
      </c>
      <c r="AT203" s="149" t="s">
        <v>81</v>
      </c>
      <c r="AU203" s="149" t="s">
        <v>21</v>
      </c>
      <c r="AY203" s="142" t="s">
        <v>153</v>
      </c>
      <c r="BK203" s="150">
        <f>SUM(BK204:BK220)</f>
        <v>0</v>
      </c>
    </row>
    <row r="204" spans="2:65" s="1" customFormat="1" ht="37.9" customHeight="1">
      <c r="B204" s="34"/>
      <c r="C204" s="153" t="s">
        <v>261</v>
      </c>
      <c r="D204" s="153" t="s">
        <v>155</v>
      </c>
      <c r="E204" s="154" t="s">
        <v>262</v>
      </c>
      <c r="F204" s="155" t="s">
        <v>263</v>
      </c>
      <c r="G204" s="156" t="s">
        <v>264</v>
      </c>
      <c r="H204" s="157">
        <v>2.961</v>
      </c>
      <c r="I204" s="158"/>
      <c r="J204" s="159">
        <f>ROUND(I204*H204,2)</f>
        <v>0</v>
      </c>
      <c r="K204" s="155" t="s">
        <v>159</v>
      </c>
      <c r="L204" s="34"/>
      <c r="M204" s="160" t="s">
        <v>1</v>
      </c>
      <c r="N204" s="127" t="s">
        <v>47</v>
      </c>
      <c r="P204" s="161">
        <f>O204*H204</f>
        <v>0</v>
      </c>
      <c r="Q204" s="161">
        <v>0.2196</v>
      </c>
      <c r="R204" s="161">
        <f>Q204*H204</f>
        <v>0.6502355999999999</v>
      </c>
      <c r="S204" s="161">
        <v>0</v>
      </c>
      <c r="T204" s="162">
        <f>S204*H204</f>
        <v>0</v>
      </c>
      <c r="AR204" s="163" t="s">
        <v>160</v>
      </c>
      <c r="AT204" s="163" t="s">
        <v>155</v>
      </c>
      <c r="AU204" s="163" t="s">
        <v>91</v>
      </c>
      <c r="AY204" s="17" t="s">
        <v>153</v>
      </c>
      <c r="BE204" s="96">
        <f>IF(N204="základní",J204,0)</f>
        <v>0</v>
      </c>
      <c r="BF204" s="96">
        <f>IF(N204="snížená",J204,0)</f>
        <v>0</v>
      </c>
      <c r="BG204" s="96">
        <f>IF(N204="zákl. přenesená",J204,0)</f>
        <v>0</v>
      </c>
      <c r="BH204" s="96">
        <f>IF(N204="sníž. přenesená",J204,0)</f>
        <v>0</v>
      </c>
      <c r="BI204" s="96">
        <f>IF(N204="nulová",J204,0)</f>
        <v>0</v>
      </c>
      <c r="BJ204" s="17" t="s">
        <v>21</v>
      </c>
      <c r="BK204" s="96">
        <f>ROUND(I204*H204,2)</f>
        <v>0</v>
      </c>
      <c r="BL204" s="17" t="s">
        <v>160</v>
      </c>
      <c r="BM204" s="163" t="s">
        <v>265</v>
      </c>
    </row>
    <row r="205" spans="2:47" s="1" customFormat="1" ht="29.25">
      <c r="B205" s="34"/>
      <c r="D205" s="164" t="s">
        <v>162</v>
      </c>
      <c r="F205" s="165" t="s">
        <v>266</v>
      </c>
      <c r="I205" s="129"/>
      <c r="L205" s="34"/>
      <c r="M205" s="166"/>
      <c r="T205" s="58"/>
      <c r="AT205" s="17" t="s">
        <v>162</v>
      </c>
      <c r="AU205" s="17" t="s">
        <v>91</v>
      </c>
    </row>
    <row r="206" spans="2:47" s="1" customFormat="1" ht="11.25">
      <c r="B206" s="34"/>
      <c r="D206" s="167" t="s">
        <v>164</v>
      </c>
      <c r="F206" s="168" t="s">
        <v>267</v>
      </c>
      <c r="I206" s="129"/>
      <c r="L206" s="34"/>
      <c r="M206" s="166"/>
      <c r="T206" s="58"/>
      <c r="AT206" s="17" t="s">
        <v>164</v>
      </c>
      <c r="AU206" s="17" t="s">
        <v>91</v>
      </c>
    </row>
    <row r="207" spans="2:51" s="12" customFormat="1" ht="11.25">
      <c r="B207" s="169"/>
      <c r="D207" s="164" t="s">
        <v>166</v>
      </c>
      <c r="E207" s="170" t="s">
        <v>1</v>
      </c>
      <c r="F207" s="171" t="s">
        <v>268</v>
      </c>
      <c r="H207" s="172">
        <v>2.961</v>
      </c>
      <c r="I207" s="173"/>
      <c r="L207" s="169"/>
      <c r="M207" s="174"/>
      <c r="T207" s="175"/>
      <c r="AT207" s="170" t="s">
        <v>166</v>
      </c>
      <c r="AU207" s="170" t="s">
        <v>91</v>
      </c>
      <c r="AV207" s="12" t="s">
        <v>91</v>
      </c>
      <c r="AW207" s="12" t="s">
        <v>35</v>
      </c>
      <c r="AX207" s="12" t="s">
        <v>21</v>
      </c>
      <c r="AY207" s="170" t="s">
        <v>153</v>
      </c>
    </row>
    <row r="208" spans="2:65" s="1" customFormat="1" ht="24.2" customHeight="1">
      <c r="B208" s="34"/>
      <c r="C208" s="153" t="s">
        <v>269</v>
      </c>
      <c r="D208" s="153" t="s">
        <v>155</v>
      </c>
      <c r="E208" s="154" t="s">
        <v>270</v>
      </c>
      <c r="F208" s="155" t="s">
        <v>271</v>
      </c>
      <c r="G208" s="156" t="s">
        <v>264</v>
      </c>
      <c r="H208" s="157">
        <v>2.805</v>
      </c>
      <c r="I208" s="158"/>
      <c r="J208" s="159">
        <f>ROUND(I208*H208,2)</f>
        <v>0</v>
      </c>
      <c r="K208" s="155" t="s">
        <v>159</v>
      </c>
      <c r="L208" s="34"/>
      <c r="M208" s="160" t="s">
        <v>1</v>
      </c>
      <c r="N208" s="127" t="s">
        <v>47</v>
      </c>
      <c r="P208" s="161">
        <f>O208*H208</f>
        <v>0</v>
      </c>
      <c r="Q208" s="161">
        <v>0.25365</v>
      </c>
      <c r="R208" s="161">
        <f>Q208*H208</f>
        <v>0.71148825</v>
      </c>
      <c r="S208" s="161">
        <v>0</v>
      </c>
      <c r="T208" s="162">
        <f>S208*H208</f>
        <v>0</v>
      </c>
      <c r="AR208" s="163" t="s">
        <v>160</v>
      </c>
      <c r="AT208" s="163" t="s">
        <v>155</v>
      </c>
      <c r="AU208" s="163" t="s">
        <v>91</v>
      </c>
      <c r="AY208" s="17" t="s">
        <v>153</v>
      </c>
      <c r="BE208" s="96">
        <f>IF(N208="základní",J208,0)</f>
        <v>0</v>
      </c>
      <c r="BF208" s="96">
        <f>IF(N208="snížená",J208,0)</f>
        <v>0</v>
      </c>
      <c r="BG208" s="96">
        <f>IF(N208="zákl. přenesená",J208,0)</f>
        <v>0</v>
      </c>
      <c r="BH208" s="96">
        <f>IF(N208="sníž. přenesená",J208,0)</f>
        <v>0</v>
      </c>
      <c r="BI208" s="96">
        <f>IF(N208="nulová",J208,0)</f>
        <v>0</v>
      </c>
      <c r="BJ208" s="17" t="s">
        <v>21</v>
      </c>
      <c r="BK208" s="96">
        <f>ROUND(I208*H208,2)</f>
        <v>0</v>
      </c>
      <c r="BL208" s="17" t="s">
        <v>160</v>
      </c>
      <c r="BM208" s="163" t="s">
        <v>272</v>
      </c>
    </row>
    <row r="209" spans="2:47" s="1" customFormat="1" ht="19.5">
      <c r="B209" s="34"/>
      <c r="D209" s="164" t="s">
        <v>162</v>
      </c>
      <c r="F209" s="165" t="s">
        <v>273</v>
      </c>
      <c r="I209" s="129"/>
      <c r="L209" s="34"/>
      <c r="M209" s="166"/>
      <c r="T209" s="58"/>
      <c r="AT209" s="17" t="s">
        <v>162</v>
      </c>
      <c r="AU209" s="17" t="s">
        <v>91</v>
      </c>
    </row>
    <row r="210" spans="2:47" s="1" customFormat="1" ht="11.25">
      <c r="B210" s="34"/>
      <c r="D210" s="167" t="s">
        <v>164</v>
      </c>
      <c r="F210" s="168" t="s">
        <v>274</v>
      </c>
      <c r="I210" s="129"/>
      <c r="L210" s="34"/>
      <c r="M210" s="166"/>
      <c r="T210" s="58"/>
      <c r="AT210" s="17" t="s">
        <v>164</v>
      </c>
      <c r="AU210" s="17" t="s">
        <v>91</v>
      </c>
    </row>
    <row r="211" spans="2:51" s="12" customFormat="1" ht="11.25">
      <c r="B211" s="169"/>
      <c r="D211" s="164" t="s">
        <v>166</v>
      </c>
      <c r="E211" s="170" t="s">
        <v>1</v>
      </c>
      <c r="F211" s="171" t="s">
        <v>275</v>
      </c>
      <c r="H211" s="172">
        <v>2.805</v>
      </c>
      <c r="I211" s="173"/>
      <c r="L211" s="169"/>
      <c r="M211" s="174"/>
      <c r="T211" s="175"/>
      <c r="AT211" s="170" t="s">
        <v>166</v>
      </c>
      <c r="AU211" s="170" t="s">
        <v>91</v>
      </c>
      <c r="AV211" s="12" t="s">
        <v>91</v>
      </c>
      <c r="AW211" s="12" t="s">
        <v>35</v>
      </c>
      <c r="AX211" s="12" t="s">
        <v>21</v>
      </c>
      <c r="AY211" s="170" t="s">
        <v>153</v>
      </c>
    </row>
    <row r="212" spans="2:65" s="1" customFormat="1" ht="16.5" customHeight="1">
      <c r="B212" s="34"/>
      <c r="C212" s="153" t="s">
        <v>276</v>
      </c>
      <c r="D212" s="153" t="s">
        <v>155</v>
      </c>
      <c r="E212" s="154" t="s">
        <v>277</v>
      </c>
      <c r="F212" s="155" t="s">
        <v>278</v>
      </c>
      <c r="G212" s="156" t="s">
        <v>158</v>
      </c>
      <c r="H212" s="157">
        <v>3.349</v>
      </c>
      <c r="I212" s="158"/>
      <c r="J212" s="159">
        <f>ROUND(I212*H212,2)</f>
        <v>0</v>
      </c>
      <c r="K212" s="155" t="s">
        <v>159</v>
      </c>
      <c r="L212" s="34"/>
      <c r="M212" s="160" t="s">
        <v>1</v>
      </c>
      <c r="N212" s="127" t="s">
        <v>47</v>
      </c>
      <c r="P212" s="161">
        <f>O212*H212</f>
        <v>0</v>
      </c>
      <c r="Q212" s="161">
        <v>2.64468</v>
      </c>
      <c r="R212" s="161">
        <f>Q212*H212</f>
        <v>8.857033320000001</v>
      </c>
      <c r="S212" s="161">
        <v>0</v>
      </c>
      <c r="T212" s="162">
        <f>S212*H212</f>
        <v>0</v>
      </c>
      <c r="AR212" s="163" t="s">
        <v>160</v>
      </c>
      <c r="AT212" s="163" t="s">
        <v>155</v>
      </c>
      <c r="AU212" s="163" t="s">
        <v>91</v>
      </c>
      <c r="AY212" s="17" t="s">
        <v>153</v>
      </c>
      <c r="BE212" s="96">
        <f>IF(N212="základní",J212,0)</f>
        <v>0</v>
      </c>
      <c r="BF212" s="96">
        <f>IF(N212="snížená",J212,0)</f>
        <v>0</v>
      </c>
      <c r="BG212" s="96">
        <f>IF(N212="zákl. přenesená",J212,0)</f>
        <v>0</v>
      </c>
      <c r="BH212" s="96">
        <f>IF(N212="sníž. přenesená",J212,0)</f>
        <v>0</v>
      </c>
      <c r="BI212" s="96">
        <f>IF(N212="nulová",J212,0)</f>
        <v>0</v>
      </c>
      <c r="BJ212" s="17" t="s">
        <v>21</v>
      </c>
      <c r="BK212" s="96">
        <f>ROUND(I212*H212,2)</f>
        <v>0</v>
      </c>
      <c r="BL212" s="17" t="s">
        <v>160</v>
      </c>
      <c r="BM212" s="163" t="s">
        <v>279</v>
      </c>
    </row>
    <row r="213" spans="2:47" s="1" customFormat="1" ht="11.25">
      <c r="B213" s="34"/>
      <c r="D213" s="164" t="s">
        <v>162</v>
      </c>
      <c r="F213" s="165" t="s">
        <v>280</v>
      </c>
      <c r="I213" s="129"/>
      <c r="L213" s="34"/>
      <c r="M213" s="166"/>
      <c r="T213" s="58"/>
      <c r="AT213" s="17" t="s">
        <v>162</v>
      </c>
      <c r="AU213" s="17" t="s">
        <v>91</v>
      </c>
    </row>
    <row r="214" spans="2:47" s="1" customFormat="1" ht="11.25">
      <c r="B214" s="34"/>
      <c r="D214" s="167" t="s">
        <v>164</v>
      </c>
      <c r="F214" s="168" t="s">
        <v>281</v>
      </c>
      <c r="I214" s="129"/>
      <c r="L214" s="34"/>
      <c r="M214" s="166"/>
      <c r="T214" s="58"/>
      <c r="AT214" s="17" t="s">
        <v>164</v>
      </c>
      <c r="AU214" s="17" t="s">
        <v>91</v>
      </c>
    </row>
    <row r="215" spans="2:51" s="14" customFormat="1" ht="11.25">
      <c r="B215" s="183"/>
      <c r="D215" s="164" t="s">
        <v>166</v>
      </c>
      <c r="E215" s="184" t="s">
        <v>1</v>
      </c>
      <c r="F215" s="185" t="s">
        <v>282</v>
      </c>
      <c r="H215" s="184" t="s">
        <v>1</v>
      </c>
      <c r="I215" s="186"/>
      <c r="L215" s="183"/>
      <c r="M215" s="187"/>
      <c r="T215" s="188"/>
      <c r="AT215" s="184" t="s">
        <v>166</v>
      </c>
      <c r="AU215" s="184" t="s">
        <v>91</v>
      </c>
      <c r="AV215" s="14" t="s">
        <v>21</v>
      </c>
      <c r="AW215" s="14" t="s">
        <v>35</v>
      </c>
      <c r="AX215" s="14" t="s">
        <v>82</v>
      </c>
      <c r="AY215" s="184" t="s">
        <v>153</v>
      </c>
    </row>
    <row r="216" spans="2:51" s="12" customFormat="1" ht="11.25">
      <c r="B216" s="169"/>
      <c r="D216" s="164" t="s">
        <v>166</v>
      </c>
      <c r="E216" s="170" t="s">
        <v>1</v>
      </c>
      <c r="F216" s="171" t="s">
        <v>186</v>
      </c>
      <c r="H216" s="172">
        <v>1.05</v>
      </c>
      <c r="I216" s="173"/>
      <c r="L216" s="169"/>
      <c r="M216" s="174"/>
      <c r="T216" s="175"/>
      <c r="AT216" s="170" t="s">
        <v>166</v>
      </c>
      <c r="AU216" s="170" t="s">
        <v>91</v>
      </c>
      <c r="AV216" s="12" t="s">
        <v>91</v>
      </c>
      <c r="AW216" s="12" t="s">
        <v>35</v>
      </c>
      <c r="AX216" s="12" t="s">
        <v>82</v>
      </c>
      <c r="AY216" s="170" t="s">
        <v>153</v>
      </c>
    </row>
    <row r="217" spans="2:51" s="12" customFormat="1" ht="11.25">
      <c r="B217" s="169"/>
      <c r="D217" s="164" t="s">
        <v>166</v>
      </c>
      <c r="E217" s="170" t="s">
        <v>1</v>
      </c>
      <c r="F217" s="171" t="s">
        <v>187</v>
      </c>
      <c r="H217" s="172">
        <v>1.661</v>
      </c>
      <c r="I217" s="173"/>
      <c r="L217" s="169"/>
      <c r="M217" s="174"/>
      <c r="T217" s="175"/>
      <c r="AT217" s="170" t="s">
        <v>166</v>
      </c>
      <c r="AU217" s="170" t="s">
        <v>91</v>
      </c>
      <c r="AV217" s="12" t="s">
        <v>91</v>
      </c>
      <c r="AW217" s="12" t="s">
        <v>35</v>
      </c>
      <c r="AX217" s="12" t="s">
        <v>82</v>
      </c>
      <c r="AY217" s="170" t="s">
        <v>153</v>
      </c>
    </row>
    <row r="218" spans="2:51" s="12" customFormat="1" ht="11.25">
      <c r="B218" s="169"/>
      <c r="D218" s="164" t="s">
        <v>166</v>
      </c>
      <c r="E218" s="170" t="s">
        <v>1</v>
      </c>
      <c r="F218" s="171" t="s">
        <v>283</v>
      </c>
      <c r="H218" s="172">
        <v>0.158</v>
      </c>
      <c r="I218" s="173"/>
      <c r="L218" s="169"/>
      <c r="M218" s="174"/>
      <c r="T218" s="175"/>
      <c r="AT218" s="170" t="s">
        <v>166</v>
      </c>
      <c r="AU218" s="170" t="s">
        <v>91</v>
      </c>
      <c r="AV218" s="12" t="s">
        <v>91</v>
      </c>
      <c r="AW218" s="12" t="s">
        <v>35</v>
      </c>
      <c r="AX218" s="12" t="s">
        <v>82</v>
      </c>
      <c r="AY218" s="170" t="s">
        <v>153</v>
      </c>
    </row>
    <row r="219" spans="2:51" s="12" customFormat="1" ht="11.25">
      <c r="B219" s="169"/>
      <c r="D219" s="164" t="s">
        <v>166</v>
      </c>
      <c r="E219" s="170" t="s">
        <v>1</v>
      </c>
      <c r="F219" s="171" t="s">
        <v>284</v>
      </c>
      <c r="H219" s="172">
        <v>0.48</v>
      </c>
      <c r="I219" s="173"/>
      <c r="L219" s="169"/>
      <c r="M219" s="174"/>
      <c r="T219" s="175"/>
      <c r="AT219" s="170" t="s">
        <v>166</v>
      </c>
      <c r="AU219" s="170" t="s">
        <v>91</v>
      </c>
      <c r="AV219" s="12" t="s">
        <v>91</v>
      </c>
      <c r="AW219" s="12" t="s">
        <v>35</v>
      </c>
      <c r="AX219" s="12" t="s">
        <v>82</v>
      </c>
      <c r="AY219" s="170" t="s">
        <v>153</v>
      </c>
    </row>
    <row r="220" spans="2:51" s="13" customFormat="1" ht="11.25">
      <c r="B220" s="176"/>
      <c r="D220" s="164" t="s">
        <v>166</v>
      </c>
      <c r="E220" s="177" t="s">
        <v>1</v>
      </c>
      <c r="F220" s="178" t="s">
        <v>174</v>
      </c>
      <c r="H220" s="179">
        <v>3.349</v>
      </c>
      <c r="I220" s="180"/>
      <c r="L220" s="176"/>
      <c r="M220" s="181"/>
      <c r="T220" s="182"/>
      <c r="AT220" s="177" t="s">
        <v>166</v>
      </c>
      <c r="AU220" s="177" t="s">
        <v>91</v>
      </c>
      <c r="AV220" s="13" t="s">
        <v>160</v>
      </c>
      <c r="AW220" s="13" t="s">
        <v>35</v>
      </c>
      <c r="AX220" s="13" t="s">
        <v>21</v>
      </c>
      <c r="AY220" s="177" t="s">
        <v>153</v>
      </c>
    </row>
    <row r="221" spans="2:63" s="11" customFormat="1" ht="22.9" customHeight="1">
      <c r="B221" s="141"/>
      <c r="D221" s="142" t="s">
        <v>81</v>
      </c>
      <c r="E221" s="151" t="s">
        <v>160</v>
      </c>
      <c r="F221" s="151" t="s">
        <v>285</v>
      </c>
      <c r="I221" s="144"/>
      <c r="J221" s="152">
        <f>BK221</f>
        <v>0</v>
      </c>
      <c r="L221" s="141"/>
      <c r="M221" s="146"/>
      <c r="P221" s="147">
        <f>SUM(P222:P238)</f>
        <v>0</v>
      </c>
      <c r="R221" s="147">
        <f>SUM(R222:R238)</f>
        <v>50.60296076</v>
      </c>
      <c r="T221" s="148">
        <f>SUM(T222:T238)</f>
        <v>0</v>
      </c>
      <c r="AR221" s="142" t="s">
        <v>21</v>
      </c>
      <c r="AT221" s="149" t="s">
        <v>81</v>
      </c>
      <c r="AU221" s="149" t="s">
        <v>21</v>
      </c>
      <c r="AY221" s="142" t="s">
        <v>153</v>
      </c>
      <c r="BK221" s="150">
        <f>SUM(BK222:BK238)</f>
        <v>0</v>
      </c>
    </row>
    <row r="222" spans="2:65" s="1" customFormat="1" ht="21.75" customHeight="1">
      <c r="B222" s="34"/>
      <c r="C222" s="153" t="s">
        <v>286</v>
      </c>
      <c r="D222" s="153" t="s">
        <v>155</v>
      </c>
      <c r="E222" s="154" t="s">
        <v>287</v>
      </c>
      <c r="F222" s="155" t="s">
        <v>288</v>
      </c>
      <c r="G222" s="156" t="s">
        <v>158</v>
      </c>
      <c r="H222" s="157">
        <v>7.698</v>
      </c>
      <c r="I222" s="158"/>
      <c r="J222" s="159">
        <f>ROUND(I222*H222,2)</f>
        <v>0</v>
      </c>
      <c r="K222" s="155" t="s">
        <v>159</v>
      </c>
      <c r="L222" s="34"/>
      <c r="M222" s="160" t="s">
        <v>1</v>
      </c>
      <c r="N222" s="127" t="s">
        <v>47</v>
      </c>
      <c r="P222" s="161">
        <f>O222*H222</f>
        <v>0</v>
      </c>
      <c r="Q222" s="161">
        <v>1.7034</v>
      </c>
      <c r="R222" s="161">
        <f>Q222*H222</f>
        <v>13.112773200000001</v>
      </c>
      <c r="S222" s="161">
        <v>0</v>
      </c>
      <c r="T222" s="162">
        <f>S222*H222</f>
        <v>0</v>
      </c>
      <c r="AR222" s="163" t="s">
        <v>160</v>
      </c>
      <c r="AT222" s="163" t="s">
        <v>155</v>
      </c>
      <c r="AU222" s="163" t="s">
        <v>91</v>
      </c>
      <c r="AY222" s="17" t="s">
        <v>153</v>
      </c>
      <c r="BE222" s="96">
        <f>IF(N222="základní",J222,0)</f>
        <v>0</v>
      </c>
      <c r="BF222" s="96">
        <f>IF(N222="snížená",J222,0)</f>
        <v>0</v>
      </c>
      <c r="BG222" s="96">
        <f>IF(N222="zákl. přenesená",J222,0)</f>
        <v>0</v>
      </c>
      <c r="BH222" s="96">
        <f>IF(N222="sníž. přenesená",J222,0)</f>
        <v>0</v>
      </c>
      <c r="BI222" s="96">
        <f>IF(N222="nulová",J222,0)</f>
        <v>0</v>
      </c>
      <c r="BJ222" s="17" t="s">
        <v>21</v>
      </c>
      <c r="BK222" s="96">
        <f>ROUND(I222*H222,2)</f>
        <v>0</v>
      </c>
      <c r="BL222" s="17" t="s">
        <v>160</v>
      </c>
      <c r="BM222" s="163" t="s">
        <v>289</v>
      </c>
    </row>
    <row r="223" spans="2:47" s="1" customFormat="1" ht="19.5">
      <c r="B223" s="34"/>
      <c r="D223" s="164" t="s">
        <v>162</v>
      </c>
      <c r="F223" s="165" t="s">
        <v>290</v>
      </c>
      <c r="I223" s="129"/>
      <c r="L223" s="34"/>
      <c r="M223" s="166"/>
      <c r="T223" s="58"/>
      <c r="AT223" s="17" t="s">
        <v>162</v>
      </c>
      <c r="AU223" s="17" t="s">
        <v>91</v>
      </c>
    </row>
    <row r="224" spans="2:47" s="1" customFormat="1" ht="11.25">
      <c r="B224" s="34"/>
      <c r="D224" s="167" t="s">
        <v>164</v>
      </c>
      <c r="F224" s="168" t="s">
        <v>291</v>
      </c>
      <c r="I224" s="129"/>
      <c r="L224" s="34"/>
      <c r="M224" s="166"/>
      <c r="T224" s="58"/>
      <c r="AT224" s="17" t="s">
        <v>164</v>
      </c>
      <c r="AU224" s="17" t="s">
        <v>91</v>
      </c>
    </row>
    <row r="225" spans="2:51" s="12" customFormat="1" ht="11.25">
      <c r="B225" s="169"/>
      <c r="D225" s="164" t="s">
        <v>166</v>
      </c>
      <c r="E225" s="170" t="s">
        <v>1</v>
      </c>
      <c r="F225" s="171" t="s">
        <v>254</v>
      </c>
      <c r="H225" s="172">
        <v>27.526</v>
      </c>
      <c r="I225" s="173"/>
      <c r="L225" s="169"/>
      <c r="M225" s="174"/>
      <c r="T225" s="175"/>
      <c r="AT225" s="170" t="s">
        <v>166</v>
      </c>
      <c r="AU225" s="170" t="s">
        <v>91</v>
      </c>
      <c r="AV225" s="12" t="s">
        <v>91</v>
      </c>
      <c r="AW225" s="12" t="s">
        <v>35</v>
      </c>
      <c r="AX225" s="12" t="s">
        <v>82</v>
      </c>
      <c r="AY225" s="170" t="s">
        <v>153</v>
      </c>
    </row>
    <row r="226" spans="2:51" s="12" customFormat="1" ht="11.25">
      <c r="B226" s="169"/>
      <c r="D226" s="164" t="s">
        <v>166</v>
      </c>
      <c r="E226" s="170" t="s">
        <v>1</v>
      </c>
      <c r="F226" s="171" t="s">
        <v>292</v>
      </c>
      <c r="H226" s="172">
        <v>-19.828</v>
      </c>
      <c r="I226" s="173"/>
      <c r="L226" s="169"/>
      <c r="M226" s="174"/>
      <c r="T226" s="175"/>
      <c r="AT226" s="170" t="s">
        <v>166</v>
      </c>
      <c r="AU226" s="170" t="s">
        <v>91</v>
      </c>
      <c r="AV226" s="12" t="s">
        <v>91</v>
      </c>
      <c r="AW226" s="12" t="s">
        <v>35</v>
      </c>
      <c r="AX226" s="12" t="s">
        <v>82</v>
      </c>
      <c r="AY226" s="170" t="s">
        <v>153</v>
      </c>
    </row>
    <row r="227" spans="2:51" s="13" customFormat="1" ht="11.25">
      <c r="B227" s="176"/>
      <c r="D227" s="164" t="s">
        <v>166</v>
      </c>
      <c r="E227" s="177" t="s">
        <v>1</v>
      </c>
      <c r="F227" s="178" t="s">
        <v>174</v>
      </c>
      <c r="H227" s="179">
        <v>7.698</v>
      </c>
      <c r="I227" s="180"/>
      <c r="L227" s="176"/>
      <c r="M227" s="181"/>
      <c r="T227" s="182"/>
      <c r="AT227" s="177" t="s">
        <v>166</v>
      </c>
      <c r="AU227" s="177" t="s">
        <v>91</v>
      </c>
      <c r="AV227" s="13" t="s">
        <v>160</v>
      </c>
      <c r="AW227" s="13" t="s">
        <v>35</v>
      </c>
      <c r="AX227" s="13" t="s">
        <v>21</v>
      </c>
      <c r="AY227" s="177" t="s">
        <v>153</v>
      </c>
    </row>
    <row r="228" spans="2:65" s="1" customFormat="1" ht="24.2" customHeight="1">
      <c r="B228" s="34"/>
      <c r="C228" s="153" t="s">
        <v>293</v>
      </c>
      <c r="D228" s="153" t="s">
        <v>155</v>
      </c>
      <c r="E228" s="154" t="s">
        <v>294</v>
      </c>
      <c r="F228" s="155" t="s">
        <v>295</v>
      </c>
      <c r="G228" s="156" t="s">
        <v>158</v>
      </c>
      <c r="H228" s="157">
        <v>19.828</v>
      </c>
      <c r="I228" s="158"/>
      <c r="J228" s="159">
        <f>ROUND(I228*H228,2)</f>
        <v>0</v>
      </c>
      <c r="K228" s="155" t="s">
        <v>159</v>
      </c>
      <c r="L228" s="34"/>
      <c r="M228" s="160" t="s">
        <v>1</v>
      </c>
      <c r="N228" s="127" t="s">
        <v>47</v>
      </c>
      <c r="P228" s="161">
        <f>O228*H228</f>
        <v>0</v>
      </c>
      <c r="Q228" s="161">
        <v>1.89077</v>
      </c>
      <c r="R228" s="161">
        <f>Q228*H228</f>
        <v>37.49018756</v>
      </c>
      <c r="S228" s="161">
        <v>0</v>
      </c>
      <c r="T228" s="162">
        <f>S228*H228</f>
        <v>0</v>
      </c>
      <c r="AR228" s="163" t="s">
        <v>160</v>
      </c>
      <c r="AT228" s="163" t="s">
        <v>155</v>
      </c>
      <c r="AU228" s="163" t="s">
        <v>91</v>
      </c>
      <c r="AY228" s="17" t="s">
        <v>153</v>
      </c>
      <c r="BE228" s="96">
        <f>IF(N228="základní",J228,0)</f>
        <v>0</v>
      </c>
      <c r="BF228" s="96">
        <f>IF(N228="snížená",J228,0)</f>
        <v>0</v>
      </c>
      <c r="BG228" s="96">
        <f>IF(N228="zákl. přenesená",J228,0)</f>
        <v>0</v>
      </c>
      <c r="BH228" s="96">
        <f>IF(N228="sníž. přenesená",J228,0)</f>
        <v>0</v>
      </c>
      <c r="BI228" s="96">
        <f>IF(N228="nulová",J228,0)</f>
        <v>0</v>
      </c>
      <c r="BJ228" s="17" t="s">
        <v>21</v>
      </c>
      <c r="BK228" s="96">
        <f>ROUND(I228*H228,2)</f>
        <v>0</v>
      </c>
      <c r="BL228" s="17" t="s">
        <v>160</v>
      </c>
      <c r="BM228" s="163" t="s">
        <v>296</v>
      </c>
    </row>
    <row r="229" spans="2:47" s="1" customFormat="1" ht="19.5">
      <c r="B229" s="34"/>
      <c r="D229" s="164" t="s">
        <v>162</v>
      </c>
      <c r="F229" s="165" t="s">
        <v>297</v>
      </c>
      <c r="I229" s="129"/>
      <c r="L229" s="34"/>
      <c r="M229" s="166"/>
      <c r="T229" s="58"/>
      <c r="AT229" s="17" t="s">
        <v>162</v>
      </c>
      <c r="AU229" s="17" t="s">
        <v>91</v>
      </c>
    </row>
    <row r="230" spans="2:47" s="1" customFormat="1" ht="11.25">
      <c r="B230" s="34"/>
      <c r="D230" s="167" t="s">
        <v>164</v>
      </c>
      <c r="F230" s="168" t="s">
        <v>298</v>
      </c>
      <c r="I230" s="129"/>
      <c r="L230" s="34"/>
      <c r="M230" s="166"/>
      <c r="T230" s="58"/>
      <c r="AT230" s="17" t="s">
        <v>164</v>
      </c>
      <c r="AU230" s="17" t="s">
        <v>91</v>
      </c>
    </row>
    <row r="231" spans="2:51" s="12" customFormat="1" ht="11.25">
      <c r="B231" s="169"/>
      <c r="D231" s="164" t="s">
        <v>166</v>
      </c>
      <c r="E231" s="170" t="s">
        <v>1</v>
      </c>
      <c r="F231" s="171" t="s">
        <v>299</v>
      </c>
      <c r="H231" s="172">
        <v>3.339</v>
      </c>
      <c r="I231" s="173"/>
      <c r="L231" s="169"/>
      <c r="M231" s="174"/>
      <c r="T231" s="175"/>
      <c r="AT231" s="170" t="s">
        <v>166</v>
      </c>
      <c r="AU231" s="170" t="s">
        <v>91</v>
      </c>
      <c r="AV231" s="12" t="s">
        <v>91</v>
      </c>
      <c r="AW231" s="12" t="s">
        <v>35</v>
      </c>
      <c r="AX231" s="12" t="s">
        <v>82</v>
      </c>
      <c r="AY231" s="170" t="s">
        <v>153</v>
      </c>
    </row>
    <row r="232" spans="2:51" s="12" customFormat="1" ht="11.25">
      <c r="B232" s="169"/>
      <c r="D232" s="164" t="s">
        <v>166</v>
      </c>
      <c r="E232" s="170" t="s">
        <v>1</v>
      </c>
      <c r="F232" s="171" t="s">
        <v>300</v>
      </c>
      <c r="H232" s="172">
        <v>0.828</v>
      </c>
      <c r="I232" s="173"/>
      <c r="L232" s="169"/>
      <c r="M232" s="174"/>
      <c r="T232" s="175"/>
      <c r="AT232" s="170" t="s">
        <v>166</v>
      </c>
      <c r="AU232" s="170" t="s">
        <v>91</v>
      </c>
      <c r="AV232" s="12" t="s">
        <v>91</v>
      </c>
      <c r="AW232" s="12" t="s">
        <v>35</v>
      </c>
      <c r="AX232" s="12" t="s">
        <v>82</v>
      </c>
      <c r="AY232" s="170" t="s">
        <v>153</v>
      </c>
    </row>
    <row r="233" spans="2:51" s="12" customFormat="1" ht="11.25">
      <c r="B233" s="169"/>
      <c r="D233" s="164" t="s">
        <v>166</v>
      </c>
      <c r="E233" s="170" t="s">
        <v>1</v>
      </c>
      <c r="F233" s="171" t="s">
        <v>301</v>
      </c>
      <c r="H233" s="172">
        <v>5.67</v>
      </c>
      <c r="I233" s="173"/>
      <c r="L233" s="169"/>
      <c r="M233" s="174"/>
      <c r="T233" s="175"/>
      <c r="AT233" s="170" t="s">
        <v>166</v>
      </c>
      <c r="AU233" s="170" t="s">
        <v>91</v>
      </c>
      <c r="AV233" s="12" t="s">
        <v>91</v>
      </c>
      <c r="AW233" s="12" t="s">
        <v>35</v>
      </c>
      <c r="AX233" s="12" t="s">
        <v>82</v>
      </c>
      <c r="AY233" s="170" t="s">
        <v>153</v>
      </c>
    </row>
    <row r="234" spans="2:51" s="12" customFormat="1" ht="11.25">
      <c r="B234" s="169"/>
      <c r="D234" s="164" t="s">
        <v>166</v>
      </c>
      <c r="E234" s="170" t="s">
        <v>1</v>
      </c>
      <c r="F234" s="171" t="s">
        <v>302</v>
      </c>
      <c r="H234" s="172">
        <v>1.688</v>
      </c>
      <c r="I234" s="173"/>
      <c r="L234" s="169"/>
      <c r="M234" s="174"/>
      <c r="T234" s="175"/>
      <c r="AT234" s="170" t="s">
        <v>166</v>
      </c>
      <c r="AU234" s="170" t="s">
        <v>91</v>
      </c>
      <c r="AV234" s="12" t="s">
        <v>91</v>
      </c>
      <c r="AW234" s="12" t="s">
        <v>35</v>
      </c>
      <c r="AX234" s="12" t="s">
        <v>82</v>
      </c>
      <c r="AY234" s="170" t="s">
        <v>153</v>
      </c>
    </row>
    <row r="235" spans="2:51" s="12" customFormat="1" ht="11.25">
      <c r="B235" s="169"/>
      <c r="D235" s="164" t="s">
        <v>166</v>
      </c>
      <c r="E235" s="170" t="s">
        <v>1</v>
      </c>
      <c r="F235" s="171" t="s">
        <v>303</v>
      </c>
      <c r="H235" s="172">
        <v>1.755</v>
      </c>
      <c r="I235" s="173"/>
      <c r="L235" s="169"/>
      <c r="M235" s="174"/>
      <c r="T235" s="175"/>
      <c r="AT235" s="170" t="s">
        <v>166</v>
      </c>
      <c r="AU235" s="170" t="s">
        <v>91</v>
      </c>
      <c r="AV235" s="12" t="s">
        <v>91</v>
      </c>
      <c r="AW235" s="12" t="s">
        <v>35</v>
      </c>
      <c r="AX235" s="12" t="s">
        <v>82</v>
      </c>
      <c r="AY235" s="170" t="s">
        <v>153</v>
      </c>
    </row>
    <row r="236" spans="2:51" s="12" customFormat="1" ht="11.25">
      <c r="B236" s="169"/>
      <c r="D236" s="164" t="s">
        <v>166</v>
      </c>
      <c r="E236" s="170" t="s">
        <v>1</v>
      </c>
      <c r="F236" s="171" t="s">
        <v>304</v>
      </c>
      <c r="H236" s="172">
        <v>2.363</v>
      </c>
      <c r="I236" s="173"/>
      <c r="L236" s="169"/>
      <c r="M236" s="174"/>
      <c r="T236" s="175"/>
      <c r="AT236" s="170" t="s">
        <v>166</v>
      </c>
      <c r="AU236" s="170" t="s">
        <v>91</v>
      </c>
      <c r="AV236" s="12" t="s">
        <v>91</v>
      </c>
      <c r="AW236" s="12" t="s">
        <v>35</v>
      </c>
      <c r="AX236" s="12" t="s">
        <v>82</v>
      </c>
      <c r="AY236" s="170" t="s">
        <v>153</v>
      </c>
    </row>
    <row r="237" spans="2:51" s="12" customFormat="1" ht="11.25">
      <c r="B237" s="169"/>
      <c r="D237" s="164" t="s">
        <v>166</v>
      </c>
      <c r="E237" s="170" t="s">
        <v>1</v>
      </c>
      <c r="F237" s="171" t="s">
        <v>305</v>
      </c>
      <c r="H237" s="172">
        <v>4.185</v>
      </c>
      <c r="I237" s="173"/>
      <c r="L237" s="169"/>
      <c r="M237" s="174"/>
      <c r="T237" s="175"/>
      <c r="AT237" s="170" t="s">
        <v>166</v>
      </c>
      <c r="AU237" s="170" t="s">
        <v>91</v>
      </c>
      <c r="AV237" s="12" t="s">
        <v>91</v>
      </c>
      <c r="AW237" s="12" t="s">
        <v>35</v>
      </c>
      <c r="AX237" s="12" t="s">
        <v>82</v>
      </c>
      <c r="AY237" s="170" t="s">
        <v>153</v>
      </c>
    </row>
    <row r="238" spans="2:51" s="13" customFormat="1" ht="11.25">
      <c r="B238" s="176"/>
      <c r="D238" s="164" t="s">
        <v>166</v>
      </c>
      <c r="E238" s="177" t="s">
        <v>1</v>
      </c>
      <c r="F238" s="178" t="s">
        <v>174</v>
      </c>
      <c r="H238" s="179">
        <v>19.828</v>
      </c>
      <c r="I238" s="180"/>
      <c r="L238" s="176"/>
      <c r="M238" s="181"/>
      <c r="T238" s="182"/>
      <c r="AT238" s="177" t="s">
        <v>166</v>
      </c>
      <c r="AU238" s="177" t="s">
        <v>91</v>
      </c>
      <c r="AV238" s="13" t="s">
        <v>160</v>
      </c>
      <c r="AW238" s="13" t="s">
        <v>35</v>
      </c>
      <c r="AX238" s="13" t="s">
        <v>21</v>
      </c>
      <c r="AY238" s="177" t="s">
        <v>153</v>
      </c>
    </row>
    <row r="239" spans="2:63" s="11" customFormat="1" ht="22.9" customHeight="1">
      <c r="B239" s="141"/>
      <c r="D239" s="142" t="s">
        <v>81</v>
      </c>
      <c r="E239" s="151" t="s">
        <v>200</v>
      </c>
      <c r="F239" s="151" t="s">
        <v>306</v>
      </c>
      <c r="I239" s="144"/>
      <c r="J239" s="152">
        <f>BK239</f>
        <v>0</v>
      </c>
      <c r="L239" s="141"/>
      <c r="M239" s="146"/>
      <c r="P239" s="147">
        <f>SUM(P240:P325)</f>
        <v>0</v>
      </c>
      <c r="R239" s="147">
        <f>SUM(R240:R325)</f>
        <v>33.64795492</v>
      </c>
      <c r="T239" s="148">
        <f>SUM(T240:T325)</f>
        <v>0</v>
      </c>
      <c r="AR239" s="142" t="s">
        <v>21</v>
      </c>
      <c r="AT239" s="149" t="s">
        <v>81</v>
      </c>
      <c r="AU239" s="149" t="s">
        <v>21</v>
      </c>
      <c r="AY239" s="142" t="s">
        <v>153</v>
      </c>
      <c r="BK239" s="150">
        <f>SUM(BK240:BK325)</f>
        <v>0</v>
      </c>
    </row>
    <row r="240" spans="2:65" s="1" customFormat="1" ht="21.75" customHeight="1">
      <c r="B240" s="34"/>
      <c r="C240" s="153" t="s">
        <v>7</v>
      </c>
      <c r="D240" s="153" t="s">
        <v>155</v>
      </c>
      <c r="E240" s="154" t="s">
        <v>307</v>
      </c>
      <c r="F240" s="155" t="s">
        <v>308</v>
      </c>
      <c r="G240" s="156" t="s">
        <v>264</v>
      </c>
      <c r="H240" s="157">
        <v>2.805</v>
      </c>
      <c r="I240" s="158"/>
      <c r="J240" s="159">
        <f>ROUND(I240*H240,2)</f>
        <v>0</v>
      </c>
      <c r="K240" s="155" t="s">
        <v>159</v>
      </c>
      <c r="L240" s="34"/>
      <c r="M240" s="160" t="s">
        <v>1</v>
      </c>
      <c r="N240" s="127" t="s">
        <v>47</v>
      </c>
      <c r="P240" s="161">
        <f>O240*H240</f>
        <v>0</v>
      </c>
      <c r="Q240" s="161">
        <v>0.056</v>
      </c>
      <c r="R240" s="161">
        <f>Q240*H240</f>
        <v>0.15708000000000003</v>
      </c>
      <c r="S240" s="161">
        <v>0</v>
      </c>
      <c r="T240" s="162">
        <f>S240*H240</f>
        <v>0</v>
      </c>
      <c r="AR240" s="163" t="s">
        <v>160</v>
      </c>
      <c r="AT240" s="163" t="s">
        <v>155</v>
      </c>
      <c r="AU240" s="163" t="s">
        <v>91</v>
      </c>
      <c r="AY240" s="17" t="s">
        <v>153</v>
      </c>
      <c r="BE240" s="96">
        <f>IF(N240="základní",J240,0)</f>
        <v>0</v>
      </c>
      <c r="BF240" s="96">
        <f>IF(N240="snížená",J240,0)</f>
        <v>0</v>
      </c>
      <c r="BG240" s="96">
        <f>IF(N240="zákl. přenesená",J240,0)</f>
        <v>0</v>
      </c>
      <c r="BH240" s="96">
        <f>IF(N240="sníž. přenesená",J240,0)</f>
        <v>0</v>
      </c>
      <c r="BI240" s="96">
        <f>IF(N240="nulová",J240,0)</f>
        <v>0</v>
      </c>
      <c r="BJ240" s="17" t="s">
        <v>21</v>
      </c>
      <c r="BK240" s="96">
        <f>ROUND(I240*H240,2)</f>
        <v>0</v>
      </c>
      <c r="BL240" s="17" t="s">
        <v>160</v>
      </c>
      <c r="BM240" s="163" t="s">
        <v>309</v>
      </c>
    </row>
    <row r="241" spans="2:47" s="1" customFormat="1" ht="11.25">
      <c r="B241" s="34"/>
      <c r="D241" s="164" t="s">
        <v>162</v>
      </c>
      <c r="F241" s="165" t="s">
        <v>310</v>
      </c>
      <c r="I241" s="129"/>
      <c r="L241" s="34"/>
      <c r="M241" s="166"/>
      <c r="T241" s="58"/>
      <c r="AT241" s="17" t="s">
        <v>162</v>
      </c>
      <c r="AU241" s="17" t="s">
        <v>91</v>
      </c>
    </row>
    <row r="242" spans="2:47" s="1" customFormat="1" ht="11.25">
      <c r="B242" s="34"/>
      <c r="D242" s="167" t="s">
        <v>164</v>
      </c>
      <c r="F242" s="168" t="s">
        <v>311</v>
      </c>
      <c r="I242" s="129"/>
      <c r="L242" s="34"/>
      <c r="M242" s="166"/>
      <c r="T242" s="58"/>
      <c r="AT242" s="17" t="s">
        <v>164</v>
      </c>
      <c r="AU242" s="17" t="s">
        <v>91</v>
      </c>
    </row>
    <row r="243" spans="2:51" s="12" customFormat="1" ht="11.25">
      <c r="B243" s="169"/>
      <c r="D243" s="164" t="s">
        <v>166</v>
      </c>
      <c r="E243" s="170" t="s">
        <v>1</v>
      </c>
      <c r="F243" s="171" t="s">
        <v>275</v>
      </c>
      <c r="H243" s="172">
        <v>2.805</v>
      </c>
      <c r="I243" s="173"/>
      <c r="L243" s="169"/>
      <c r="M243" s="174"/>
      <c r="T243" s="175"/>
      <c r="AT243" s="170" t="s">
        <v>166</v>
      </c>
      <c r="AU243" s="170" t="s">
        <v>91</v>
      </c>
      <c r="AV243" s="12" t="s">
        <v>91</v>
      </c>
      <c r="AW243" s="12" t="s">
        <v>35</v>
      </c>
      <c r="AX243" s="12" t="s">
        <v>21</v>
      </c>
      <c r="AY243" s="170" t="s">
        <v>153</v>
      </c>
    </row>
    <row r="244" spans="2:65" s="1" customFormat="1" ht="24.2" customHeight="1">
      <c r="B244" s="34"/>
      <c r="C244" s="153" t="s">
        <v>312</v>
      </c>
      <c r="D244" s="153" t="s">
        <v>155</v>
      </c>
      <c r="E244" s="154" t="s">
        <v>313</v>
      </c>
      <c r="F244" s="155" t="s">
        <v>314</v>
      </c>
      <c r="G244" s="156" t="s">
        <v>315</v>
      </c>
      <c r="H244" s="157">
        <v>1</v>
      </c>
      <c r="I244" s="158"/>
      <c r="J244" s="159">
        <f>ROUND(I244*H244,2)</f>
        <v>0</v>
      </c>
      <c r="K244" s="155" t="s">
        <v>159</v>
      </c>
      <c r="L244" s="34"/>
      <c r="M244" s="160" t="s">
        <v>1</v>
      </c>
      <c r="N244" s="127" t="s">
        <v>47</v>
      </c>
      <c r="P244" s="161">
        <f>O244*H244</f>
        <v>0</v>
      </c>
      <c r="Q244" s="161">
        <v>0.0415</v>
      </c>
      <c r="R244" s="161">
        <f>Q244*H244</f>
        <v>0.0415</v>
      </c>
      <c r="S244" s="161">
        <v>0</v>
      </c>
      <c r="T244" s="162">
        <f>S244*H244</f>
        <v>0</v>
      </c>
      <c r="AR244" s="163" t="s">
        <v>160</v>
      </c>
      <c r="AT244" s="163" t="s">
        <v>155</v>
      </c>
      <c r="AU244" s="163" t="s">
        <v>91</v>
      </c>
      <c r="AY244" s="17" t="s">
        <v>153</v>
      </c>
      <c r="BE244" s="96">
        <f>IF(N244="základní",J244,0)</f>
        <v>0</v>
      </c>
      <c r="BF244" s="96">
        <f>IF(N244="snížená",J244,0)</f>
        <v>0</v>
      </c>
      <c r="BG244" s="96">
        <f>IF(N244="zákl. přenesená",J244,0)</f>
        <v>0</v>
      </c>
      <c r="BH244" s="96">
        <f>IF(N244="sníž. přenesená",J244,0)</f>
        <v>0</v>
      </c>
      <c r="BI244" s="96">
        <f>IF(N244="nulová",J244,0)</f>
        <v>0</v>
      </c>
      <c r="BJ244" s="17" t="s">
        <v>21</v>
      </c>
      <c r="BK244" s="96">
        <f>ROUND(I244*H244,2)</f>
        <v>0</v>
      </c>
      <c r="BL244" s="17" t="s">
        <v>160</v>
      </c>
      <c r="BM244" s="163" t="s">
        <v>316</v>
      </c>
    </row>
    <row r="245" spans="2:47" s="1" customFormat="1" ht="19.5">
      <c r="B245" s="34"/>
      <c r="D245" s="164" t="s">
        <v>162</v>
      </c>
      <c r="F245" s="165" t="s">
        <v>317</v>
      </c>
      <c r="I245" s="129"/>
      <c r="L245" s="34"/>
      <c r="M245" s="166"/>
      <c r="T245" s="58"/>
      <c r="AT245" s="17" t="s">
        <v>162</v>
      </c>
      <c r="AU245" s="17" t="s">
        <v>91</v>
      </c>
    </row>
    <row r="246" spans="2:47" s="1" customFormat="1" ht="11.25">
      <c r="B246" s="34"/>
      <c r="D246" s="167" t="s">
        <v>164</v>
      </c>
      <c r="F246" s="168" t="s">
        <v>318</v>
      </c>
      <c r="I246" s="129"/>
      <c r="L246" s="34"/>
      <c r="M246" s="166"/>
      <c r="T246" s="58"/>
      <c r="AT246" s="17" t="s">
        <v>164</v>
      </c>
      <c r="AU246" s="17" t="s">
        <v>91</v>
      </c>
    </row>
    <row r="247" spans="2:65" s="1" customFormat="1" ht="24.2" customHeight="1">
      <c r="B247" s="34"/>
      <c r="C247" s="153" t="s">
        <v>319</v>
      </c>
      <c r="D247" s="153" t="s">
        <v>155</v>
      </c>
      <c r="E247" s="154" t="s">
        <v>320</v>
      </c>
      <c r="F247" s="155" t="s">
        <v>321</v>
      </c>
      <c r="G247" s="156" t="s">
        <v>315</v>
      </c>
      <c r="H247" s="157">
        <v>1</v>
      </c>
      <c r="I247" s="158"/>
      <c r="J247" s="159">
        <f>ROUND(I247*H247,2)</f>
        <v>0</v>
      </c>
      <c r="K247" s="155" t="s">
        <v>159</v>
      </c>
      <c r="L247" s="34"/>
      <c r="M247" s="160" t="s">
        <v>1</v>
      </c>
      <c r="N247" s="127" t="s">
        <v>47</v>
      </c>
      <c r="P247" s="161">
        <f>O247*H247</f>
        <v>0</v>
      </c>
      <c r="Q247" s="161">
        <v>0.1575</v>
      </c>
      <c r="R247" s="161">
        <f>Q247*H247</f>
        <v>0.1575</v>
      </c>
      <c r="S247" s="161">
        <v>0</v>
      </c>
      <c r="T247" s="162">
        <f>S247*H247</f>
        <v>0</v>
      </c>
      <c r="AR247" s="163" t="s">
        <v>160</v>
      </c>
      <c r="AT247" s="163" t="s">
        <v>155</v>
      </c>
      <c r="AU247" s="163" t="s">
        <v>91</v>
      </c>
      <c r="AY247" s="17" t="s">
        <v>153</v>
      </c>
      <c r="BE247" s="96">
        <f>IF(N247="základní",J247,0)</f>
        <v>0</v>
      </c>
      <c r="BF247" s="96">
        <f>IF(N247="snížená",J247,0)</f>
        <v>0</v>
      </c>
      <c r="BG247" s="96">
        <f>IF(N247="zákl. přenesená",J247,0)</f>
        <v>0</v>
      </c>
      <c r="BH247" s="96">
        <f>IF(N247="sníž. přenesená",J247,0)</f>
        <v>0</v>
      </c>
      <c r="BI247" s="96">
        <f>IF(N247="nulová",J247,0)</f>
        <v>0</v>
      </c>
      <c r="BJ247" s="17" t="s">
        <v>21</v>
      </c>
      <c r="BK247" s="96">
        <f>ROUND(I247*H247,2)</f>
        <v>0</v>
      </c>
      <c r="BL247" s="17" t="s">
        <v>160</v>
      </c>
      <c r="BM247" s="163" t="s">
        <v>322</v>
      </c>
    </row>
    <row r="248" spans="2:47" s="1" customFormat="1" ht="19.5">
      <c r="B248" s="34"/>
      <c r="D248" s="164" t="s">
        <v>162</v>
      </c>
      <c r="F248" s="165" t="s">
        <v>323</v>
      </c>
      <c r="I248" s="129"/>
      <c r="L248" s="34"/>
      <c r="M248" s="166"/>
      <c r="T248" s="58"/>
      <c r="AT248" s="17" t="s">
        <v>162</v>
      </c>
      <c r="AU248" s="17" t="s">
        <v>91</v>
      </c>
    </row>
    <row r="249" spans="2:47" s="1" customFormat="1" ht="11.25">
      <c r="B249" s="34"/>
      <c r="D249" s="167" t="s">
        <v>164</v>
      </c>
      <c r="F249" s="168" t="s">
        <v>324</v>
      </c>
      <c r="I249" s="129"/>
      <c r="L249" s="34"/>
      <c r="M249" s="166"/>
      <c r="T249" s="58"/>
      <c r="AT249" s="17" t="s">
        <v>164</v>
      </c>
      <c r="AU249" s="17" t="s">
        <v>91</v>
      </c>
    </row>
    <row r="250" spans="2:65" s="1" customFormat="1" ht="24.2" customHeight="1">
      <c r="B250" s="34"/>
      <c r="C250" s="153" t="s">
        <v>325</v>
      </c>
      <c r="D250" s="153" t="s">
        <v>155</v>
      </c>
      <c r="E250" s="154" t="s">
        <v>326</v>
      </c>
      <c r="F250" s="155" t="s">
        <v>327</v>
      </c>
      <c r="G250" s="156" t="s">
        <v>158</v>
      </c>
      <c r="H250" s="157">
        <v>9.336</v>
      </c>
      <c r="I250" s="158"/>
      <c r="J250" s="159">
        <f>ROUND(I250*H250,2)</f>
        <v>0</v>
      </c>
      <c r="K250" s="155" t="s">
        <v>159</v>
      </c>
      <c r="L250" s="34"/>
      <c r="M250" s="160" t="s">
        <v>1</v>
      </c>
      <c r="N250" s="127" t="s">
        <v>47</v>
      </c>
      <c r="P250" s="161">
        <f>O250*H250</f>
        <v>0</v>
      </c>
      <c r="Q250" s="161">
        <v>2.30102</v>
      </c>
      <c r="R250" s="161">
        <f>Q250*H250</f>
        <v>21.48232272</v>
      </c>
      <c r="S250" s="161">
        <v>0</v>
      </c>
      <c r="T250" s="162">
        <f>S250*H250</f>
        <v>0</v>
      </c>
      <c r="AR250" s="163" t="s">
        <v>160</v>
      </c>
      <c r="AT250" s="163" t="s">
        <v>155</v>
      </c>
      <c r="AU250" s="163" t="s">
        <v>91</v>
      </c>
      <c r="AY250" s="17" t="s">
        <v>153</v>
      </c>
      <c r="BE250" s="96">
        <f>IF(N250="základní",J250,0)</f>
        <v>0</v>
      </c>
      <c r="BF250" s="96">
        <f>IF(N250="snížená",J250,0)</f>
        <v>0</v>
      </c>
      <c r="BG250" s="96">
        <f>IF(N250="zákl. přenesená",J250,0)</f>
        <v>0</v>
      </c>
      <c r="BH250" s="96">
        <f>IF(N250="sníž. přenesená",J250,0)</f>
        <v>0</v>
      </c>
      <c r="BI250" s="96">
        <f>IF(N250="nulová",J250,0)</f>
        <v>0</v>
      </c>
      <c r="BJ250" s="17" t="s">
        <v>21</v>
      </c>
      <c r="BK250" s="96">
        <f>ROUND(I250*H250,2)</f>
        <v>0</v>
      </c>
      <c r="BL250" s="17" t="s">
        <v>160</v>
      </c>
      <c r="BM250" s="163" t="s">
        <v>328</v>
      </c>
    </row>
    <row r="251" spans="2:47" s="1" customFormat="1" ht="19.5">
      <c r="B251" s="34"/>
      <c r="D251" s="164" t="s">
        <v>162</v>
      </c>
      <c r="F251" s="165" t="s">
        <v>329</v>
      </c>
      <c r="I251" s="129"/>
      <c r="L251" s="34"/>
      <c r="M251" s="166"/>
      <c r="T251" s="58"/>
      <c r="AT251" s="17" t="s">
        <v>162</v>
      </c>
      <c r="AU251" s="17" t="s">
        <v>91</v>
      </c>
    </row>
    <row r="252" spans="2:47" s="1" customFormat="1" ht="11.25">
      <c r="B252" s="34"/>
      <c r="D252" s="167" t="s">
        <v>164</v>
      </c>
      <c r="F252" s="168" t="s">
        <v>330</v>
      </c>
      <c r="I252" s="129"/>
      <c r="L252" s="34"/>
      <c r="M252" s="166"/>
      <c r="T252" s="58"/>
      <c r="AT252" s="17" t="s">
        <v>164</v>
      </c>
      <c r="AU252" s="17" t="s">
        <v>91</v>
      </c>
    </row>
    <row r="253" spans="2:51" s="14" customFormat="1" ht="11.25">
      <c r="B253" s="183"/>
      <c r="D253" s="164" t="s">
        <v>166</v>
      </c>
      <c r="E253" s="184" t="s">
        <v>1</v>
      </c>
      <c r="F253" s="185" t="s">
        <v>331</v>
      </c>
      <c r="H253" s="184" t="s">
        <v>1</v>
      </c>
      <c r="I253" s="186"/>
      <c r="L253" s="183"/>
      <c r="M253" s="187"/>
      <c r="T253" s="188"/>
      <c r="AT253" s="184" t="s">
        <v>166</v>
      </c>
      <c r="AU253" s="184" t="s">
        <v>91</v>
      </c>
      <c r="AV253" s="14" t="s">
        <v>21</v>
      </c>
      <c r="AW253" s="14" t="s">
        <v>35</v>
      </c>
      <c r="AX253" s="14" t="s">
        <v>82</v>
      </c>
      <c r="AY253" s="184" t="s">
        <v>153</v>
      </c>
    </row>
    <row r="254" spans="2:51" s="12" customFormat="1" ht="11.25">
      <c r="B254" s="169"/>
      <c r="D254" s="164" t="s">
        <v>166</v>
      </c>
      <c r="E254" s="170" t="s">
        <v>1</v>
      </c>
      <c r="F254" s="171" t="s">
        <v>332</v>
      </c>
      <c r="H254" s="172">
        <v>0.25</v>
      </c>
      <c r="I254" s="173"/>
      <c r="L254" s="169"/>
      <c r="M254" s="174"/>
      <c r="T254" s="175"/>
      <c r="AT254" s="170" t="s">
        <v>166</v>
      </c>
      <c r="AU254" s="170" t="s">
        <v>91</v>
      </c>
      <c r="AV254" s="12" t="s">
        <v>91</v>
      </c>
      <c r="AW254" s="12" t="s">
        <v>35</v>
      </c>
      <c r="AX254" s="12" t="s">
        <v>82</v>
      </c>
      <c r="AY254" s="170" t="s">
        <v>153</v>
      </c>
    </row>
    <row r="255" spans="2:51" s="12" customFormat="1" ht="11.25">
      <c r="B255" s="169"/>
      <c r="D255" s="164" t="s">
        <v>166</v>
      </c>
      <c r="E255" s="170" t="s">
        <v>1</v>
      </c>
      <c r="F255" s="171" t="s">
        <v>333</v>
      </c>
      <c r="H255" s="172">
        <v>0.26</v>
      </c>
      <c r="I255" s="173"/>
      <c r="L255" s="169"/>
      <c r="M255" s="174"/>
      <c r="T255" s="175"/>
      <c r="AT255" s="170" t="s">
        <v>166</v>
      </c>
      <c r="AU255" s="170" t="s">
        <v>91</v>
      </c>
      <c r="AV255" s="12" t="s">
        <v>91</v>
      </c>
      <c r="AW255" s="12" t="s">
        <v>35</v>
      </c>
      <c r="AX255" s="12" t="s">
        <v>82</v>
      </c>
      <c r="AY255" s="170" t="s">
        <v>153</v>
      </c>
    </row>
    <row r="256" spans="2:51" s="12" customFormat="1" ht="11.25">
      <c r="B256" s="169"/>
      <c r="D256" s="164" t="s">
        <v>166</v>
      </c>
      <c r="E256" s="170" t="s">
        <v>1</v>
      </c>
      <c r="F256" s="171" t="s">
        <v>334</v>
      </c>
      <c r="H256" s="172">
        <v>0.35</v>
      </c>
      <c r="I256" s="173"/>
      <c r="L256" s="169"/>
      <c r="M256" s="174"/>
      <c r="T256" s="175"/>
      <c r="AT256" s="170" t="s">
        <v>166</v>
      </c>
      <c r="AU256" s="170" t="s">
        <v>91</v>
      </c>
      <c r="AV256" s="12" t="s">
        <v>91</v>
      </c>
      <c r="AW256" s="12" t="s">
        <v>35</v>
      </c>
      <c r="AX256" s="12" t="s">
        <v>82</v>
      </c>
      <c r="AY256" s="170" t="s">
        <v>153</v>
      </c>
    </row>
    <row r="257" spans="2:51" s="12" customFormat="1" ht="11.25">
      <c r="B257" s="169"/>
      <c r="D257" s="164" t="s">
        <v>166</v>
      </c>
      <c r="E257" s="170" t="s">
        <v>1</v>
      </c>
      <c r="F257" s="171" t="s">
        <v>335</v>
      </c>
      <c r="H257" s="172">
        <v>0.62</v>
      </c>
      <c r="I257" s="173"/>
      <c r="L257" s="169"/>
      <c r="M257" s="174"/>
      <c r="T257" s="175"/>
      <c r="AT257" s="170" t="s">
        <v>166</v>
      </c>
      <c r="AU257" s="170" t="s">
        <v>91</v>
      </c>
      <c r="AV257" s="12" t="s">
        <v>91</v>
      </c>
      <c r="AW257" s="12" t="s">
        <v>35</v>
      </c>
      <c r="AX257" s="12" t="s">
        <v>82</v>
      </c>
      <c r="AY257" s="170" t="s">
        <v>153</v>
      </c>
    </row>
    <row r="258" spans="2:51" s="14" customFormat="1" ht="11.25">
      <c r="B258" s="183"/>
      <c r="D258" s="164" t="s">
        <v>166</v>
      </c>
      <c r="E258" s="184" t="s">
        <v>1</v>
      </c>
      <c r="F258" s="185" t="s">
        <v>336</v>
      </c>
      <c r="H258" s="184" t="s">
        <v>1</v>
      </c>
      <c r="I258" s="186"/>
      <c r="L258" s="183"/>
      <c r="M258" s="187"/>
      <c r="T258" s="188"/>
      <c r="AT258" s="184" t="s">
        <v>166</v>
      </c>
      <c r="AU258" s="184" t="s">
        <v>91</v>
      </c>
      <c r="AV258" s="14" t="s">
        <v>21</v>
      </c>
      <c r="AW258" s="14" t="s">
        <v>35</v>
      </c>
      <c r="AX258" s="14" t="s">
        <v>82</v>
      </c>
      <c r="AY258" s="184" t="s">
        <v>153</v>
      </c>
    </row>
    <row r="259" spans="2:51" s="12" customFormat="1" ht="11.25">
      <c r="B259" s="169"/>
      <c r="D259" s="164" t="s">
        <v>166</v>
      </c>
      <c r="E259" s="170" t="s">
        <v>1</v>
      </c>
      <c r="F259" s="171" t="s">
        <v>337</v>
      </c>
      <c r="H259" s="172">
        <v>0.649</v>
      </c>
      <c r="I259" s="173"/>
      <c r="L259" s="169"/>
      <c r="M259" s="174"/>
      <c r="T259" s="175"/>
      <c r="AT259" s="170" t="s">
        <v>166</v>
      </c>
      <c r="AU259" s="170" t="s">
        <v>91</v>
      </c>
      <c r="AV259" s="12" t="s">
        <v>91</v>
      </c>
      <c r="AW259" s="12" t="s">
        <v>35</v>
      </c>
      <c r="AX259" s="12" t="s">
        <v>82</v>
      </c>
      <c r="AY259" s="170" t="s">
        <v>153</v>
      </c>
    </row>
    <row r="260" spans="2:51" s="12" customFormat="1" ht="11.25">
      <c r="B260" s="169"/>
      <c r="D260" s="164" t="s">
        <v>166</v>
      </c>
      <c r="E260" s="170" t="s">
        <v>1</v>
      </c>
      <c r="F260" s="171" t="s">
        <v>338</v>
      </c>
      <c r="H260" s="172">
        <v>0.161</v>
      </c>
      <c r="I260" s="173"/>
      <c r="L260" s="169"/>
      <c r="M260" s="174"/>
      <c r="T260" s="175"/>
      <c r="AT260" s="170" t="s">
        <v>166</v>
      </c>
      <c r="AU260" s="170" t="s">
        <v>91</v>
      </c>
      <c r="AV260" s="12" t="s">
        <v>91</v>
      </c>
      <c r="AW260" s="12" t="s">
        <v>35</v>
      </c>
      <c r="AX260" s="12" t="s">
        <v>82</v>
      </c>
      <c r="AY260" s="170" t="s">
        <v>153</v>
      </c>
    </row>
    <row r="261" spans="2:51" s="12" customFormat="1" ht="11.25">
      <c r="B261" s="169"/>
      <c r="D261" s="164" t="s">
        <v>166</v>
      </c>
      <c r="E261" s="170" t="s">
        <v>1</v>
      </c>
      <c r="F261" s="171" t="s">
        <v>339</v>
      </c>
      <c r="H261" s="172">
        <v>0.522</v>
      </c>
      <c r="I261" s="173"/>
      <c r="L261" s="169"/>
      <c r="M261" s="174"/>
      <c r="T261" s="175"/>
      <c r="AT261" s="170" t="s">
        <v>166</v>
      </c>
      <c r="AU261" s="170" t="s">
        <v>91</v>
      </c>
      <c r="AV261" s="12" t="s">
        <v>91</v>
      </c>
      <c r="AW261" s="12" t="s">
        <v>35</v>
      </c>
      <c r="AX261" s="12" t="s">
        <v>82</v>
      </c>
      <c r="AY261" s="170" t="s">
        <v>153</v>
      </c>
    </row>
    <row r="262" spans="2:51" s="12" customFormat="1" ht="11.25">
      <c r="B262" s="169"/>
      <c r="D262" s="164" t="s">
        <v>166</v>
      </c>
      <c r="E262" s="170" t="s">
        <v>1</v>
      </c>
      <c r="F262" s="171" t="s">
        <v>340</v>
      </c>
      <c r="H262" s="172">
        <v>0.581</v>
      </c>
      <c r="I262" s="173"/>
      <c r="L262" s="169"/>
      <c r="M262" s="174"/>
      <c r="T262" s="175"/>
      <c r="AT262" s="170" t="s">
        <v>166</v>
      </c>
      <c r="AU262" s="170" t="s">
        <v>91</v>
      </c>
      <c r="AV262" s="12" t="s">
        <v>91</v>
      </c>
      <c r="AW262" s="12" t="s">
        <v>35</v>
      </c>
      <c r="AX262" s="12" t="s">
        <v>82</v>
      </c>
      <c r="AY262" s="170" t="s">
        <v>153</v>
      </c>
    </row>
    <row r="263" spans="2:51" s="14" customFormat="1" ht="11.25">
      <c r="B263" s="183"/>
      <c r="D263" s="164" t="s">
        <v>166</v>
      </c>
      <c r="E263" s="184" t="s">
        <v>1</v>
      </c>
      <c r="F263" s="185" t="s">
        <v>341</v>
      </c>
      <c r="H263" s="184" t="s">
        <v>1</v>
      </c>
      <c r="I263" s="186"/>
      <c r="L263" s="183"/>
      <c r="M263" s="187"/>
      <c r="T263" s="188"/>
      <c r="AT263" s="184" t="s">
        <v>166</v>
      </c>
      <c r="AU263" s="184" t="s">
        <v>91</v>
      </c>
      <c r="AV263" s="14" t="s">
        <v>21</v>
      </c>
      <c r="AW263" s="14" t="s">
        <v>35</v>
      </c>
      <c r="AX263" s="14" t="s">
        <v>82</v>
      </c>
      <c r="AY263" s="184" t="s">
        <v>153</v>
      </c>
    </row>
    <row r="264" spans="2:51" s="12" customFormat="1" ht="11.25">
      <c r="B264" s="169"/>
      <c r="D264" s="164" t="s">
        <v>166</v>
      </c>
      <c r="E264" s="170" t="s">
        <v>1</v>
      </c>
      <c r="F264" s="171" t="s">
        <v>342</v>
      </c>
      <c r="H264" s="172">
        <v>0.45</v>
      </c>
      <c r="I264" s="173"/>
      <c r="L264" s="169"/>
      <c r="M264" s="174"/>
      <c r="T264" s="175"/>
      <c r="AT264" s="170" t="s">
        <v>166</v>
      </c>
      <c r="AU264" s="170" t="s">
        <v>91</v>
      </c>
      <c r="AV264" s="12" t="s">
        <v>91</v>
      </c>
      <c r="AW264" s="12" t="s">
        <v>35</v>
      </c>
      <c r="AX264" s="12" t="s">
        <v>82</v>
      </c>
      <c r="AY264" s="170" t="s">
        <v>153</v>
      </c>
    </row>
    <row r="265" spans="2:51" s="12" customFormat="1" ht="11.25">
      <c r="B265" s="169"/>
      <c r="D265" s="164" t="s">
        <v>166</v>
      </c>
      <c r="E265" s="170" t="s">
        <v>1</v>
      </c>
      <c r="F265" s="171" t="s">
        <v>343</v>
      </c>
      <c r="H265" s="172">
        <v>0.468</v>
      </c>
      <c r="I265" s="173"/>
      <c r="L265" s="169"/>
      <c r="M265" s="174"/>
      <c r="T265" s="175"/>
      <c r="AT265" s="170" t="s">
        <v>166</v>
      </c>
      <c r="AU265" s="170" t="s">
        <v>91</v>
      </c>
      <c r="AV265" s="12" t="s">
        <v>91</v>
      </c>
      <c r="AW265" s="12" t="s">
        <v>35</v>
      </c>
      <c r="AX265" s="12" t="s">
        <v>82</v>
      </c>
      <c r="AY265" s="170" t="s">
        <v>153</v>
      </c>
    </row>
    <row r="266" spans="2:51" s="12" customFormat="1" ht="11.25">
      <c r="B266" s="169"/>
      <c r="D266" s="164" t="s">
        <v>166</v>
      </c>
      <c r="E266" s="170" t="s">
        <v>1</v>
      </c>
      <c r="F266" s="171" t="s">
        <v>344</v>
      </c>
      <c r="H266" s="172">
        <v>0.63</v>
      </c>
      <c r="I266" s="173"/>
      <c r="L266" s="169"/>
      <c r="M266" s="174"/>
      <c r="T266" s="175"/>
      <c r="AT266" s="170" t="s">
        <v>166</v>
      </c>
      <c r="AU266" s="170" t="s">
        <v>91</v>
      </c>
      <c r="AV266" s="12" t="s">
        <v>91</v>
      </c>
      <c r="AW266" s="12" t="s">
        <v>35</v>
      </c>
      <c r="AX266" s="12" t="s">
        <v>82</v>
      </c>
      <c r="AY266" s="170" t="s">
        <v>153</v>
      </c>
    </row>
    <row r="267" spans="2:51" s="12" customFormat="1" ht="11.25">
      <c r="B267" s="169"/>
      <c r="D267" s="164" t="s">
        <v>166</v>
      </c>
      <c r="E267" s="170" t="s">
        <v>1</v>
      </c>
      <c r="F267" s="171" t="s">
        <v>345</v>
      </c>
      <c r="H267" s="172">
        <v>1.116</v>
      </c>
      <c r="I267" s="173"/>
      <c r="L267" s="169"/>
      <c r="M267" s="174"/>
      <c r="T267" s="175"/>
      <c r="AT267" s="170" t="s">
        <v>166</v>
      </c>
      <c r="AU267" s="170" t="s">
        <v>91</v>
      </c>
      <c r="AV267" s="12" t="s">
        <v>91</v>
      </c>
      <c r="AW267" s="12" t="s">
        <v>35</v>
      </c>
      <c r="AX267" s="12" t="s">
        <v>82</v>
      </c>
      <c r="AY267" s="170" t="s">
        <v>153</v>
      </c>
    </row>
    <row r="268" spans="2:51" s="14" customFormat="1" ht="11.25">
      <c r="B268" s="183"/>
      <c r="D268" s="164" t="s">
        <v>166</v>
      </c>
      <c r="E268" s="184" t="s">
        <v>1</v>
      </c>
      <c r="F268" s="185" t="s">
        <v>346</v>
      </c>
      <c r="H268" s="184" t="s">
        <v>1</v>
      </c>
      <c r="I268" s="186"/>
      <c r="L268" s="183"/>
      <c r="M268" s="187"/>
      <c r="T268" s="188"/>
      <c r="AT268" s="184" t="s">
        <v>166</v>
      </c>
      <c r="AU268" s="184" t="s">
        <v>91</v>
      </c>
      <c r="AV268" s="14" t="s">
        <v>21</v>
      </c>
      <c r="AW268" s="14" t="s">
        <v>35</v>
      </c>
      <c r="AX268" s="14" t="s">
        <v>82</v>
      </c>
      <c r="AY268" s="184" t="s">
        <v>153</v>
      </c>
    </row>
    <row r="269" spans="2:51" s="12" customFormat="1" ht="11.25">
      <c r="B269" s="169"/>
      <c r="D269" s="164" t="s">
        <v>166</v>
      </c>
      <c r="E269" s="170" t="s">
        <v>1</v>
      </c>
      <c r="F269" s="171" t="s">
        <v>347</v>
      </c>
      <c r="H269" s="172">
        <v>1.113</v>
      </c>
      <c r="I269" s="173"/>
      <c r="L269" s="169"/>
      <c r="M269" s="174"/>
      <c r="T269" s="175"/>
      <c r="AT269" s="170" t="s">
        <v>166</v>
      </c>
      <c r="AU269" s="170" t="s">
        <v>91</v>
      </c>
      <c r="AV269" s="12" t="s">
        <v>91</v>
      </c>
      <c r="AW269" s="12" t="s">
        <v>35</v>
      </c>
      <c r="AX269" s="12" t="s">
        <v>82</v>
      </c>
      <c r="AY269" s="170" t="s">
        <v>153</v>
      </c>
    </row>
    <row r="270" spans="2:51" s="12" customFormat="1" ht="11.25">
      <c r="B270" s="169"/>
      <c r="D270" s="164" t="s">
        <v>166</v>
      </c>
      <c r="E270" s="170" t="s">
        <v>1</v>
      </c>
      <c r="F270" s="171" t="s">
        <v>348</v>
      </c>
      <c r="H270" s="172">
        <v>0.276</v>
      </c>
      <c r="I270" s="173"/>
      <c r="L270" s="169"/>
      <c r="M270" s="174"/>
      <c r="T270" s="175"/>
      <c r="AT270" s="170" t="s">
        <v>166</v>
      </c>
      <c r="AU270" s="170" t="s">
        <v>91</v>
      </c>
      <c r="AV270" s="12" t="s">
        <v>91</v>
      </c>
      <c r="AW270" s="12" t="s">
        <v>35</v>
      </c>
      <c r="AX270" s="12" t="s">
        <v>82</v>
      </c>
      <c r="AY270" s="170" t="s">
        <v>153</v>
      </c>
    </row>
    <row r="271" spans="2:51" s="12" customFormat="1" ht="11.25">
      <c r="B271" s="169"/>
      <c r="D271" s="164" t="s">
        <v>166</v>
      </c>
      <c r="E271" s="170" t="s">
        <v>1</v>
      </c>
      <c r="F271" s="171" t="s">
        <v>349</v>
      </c>
      <c r="H271" s="172">
        <v>0.894</v>
      </c>
      <c r="I271" s="173"/>
      <c r="L271" s="169"/>
      <c r="M271" s="174"/>
      <c r="T271" s="175"/>
      <c r="AT271" s="170" t="s">
        <v>166</v>
      </c>
      <c r="AU271" s="170" t="s">
        <v>91</v>
      </c>
      <c r="AV271" s="12" t="s">
        <v>91</v>
      </c>
      <c r="AW271" s="12" t="s">
        <v>35</v>
      </c>
      <c r="AX271" s="12" t="s">
        <v>82</v>
      </c>
      <c r="AY271" s="170" t="s">
        <v>153</v>
      </c>
    </row>
    <row r="272" spans="2:51" s="12" customFormat="1" ht="11.25">
      <c r="B272" s="169"/>
      <c r="D272" s="164" t="s">
        <v>166</v>
      </c>
      <c r="E272" s="170" t="s">
        <v>1</v>
      </c>
      <c r="F272" s="171" t="s">
        <v>350</v>
      </c>
      <c r="H272" s="172">
        <v>0.996</v>
      </c>
      <c r="I272" s="173"/>
      <c r="L272" s="169"/>
      <c r="M272" s="174"/>
      <c r="T272" s="175"/>
      <c r="AT272" s="170" t="s">
        <v>166</v>
      </c>
      <c r="AU272" s="170" t="s">
        <v>91</v>
      </c>
      <c r="AV272" s="12" t="s">
        <v>91</v>
      </c>
      <c r="AW272" s="12" t="s">
        <v>35</v>
      </c>
      <c r="AX272" s="12" t="s">
        <v>82</v>
      </c>
      <c r="AY272" s="170" t="s">
        <v>153</v>
      </c>
    </row>
    <row r="273" spans="2:51" s="13" customFormat="1" ht="11.25">
      <c r="B273" s="176"/>
      <c r="D273" s="164" t="s">
        <v>166</v>
      </c>
      <c r="E273" s="177" t="s">
        <v>1</v>
      </c>
      <c r="F273" s="178" t="s">
        <v>174</v>
      </c>
      <c r="H273" s="179">
        <v>9.336</v>
      </c>
      <c r="I273" s="180"/>
      <c r="L273" s="176"/>
      <c r="M273" s="181"/>
      <c r="T273" s="182"/>
      <c r="AT273" s="177" t="s">
        <v>166</v>
      </c>
      <c r="AU273" s="177" t="s">
        <v>91</v>
      </c>
      <c r="AV273" s="13" t="s">
        <v>160</v>
      </c>
      <c r="AW273" s="13" t="s">
        <v>35</v>
      </c>
      <c r="AX273" s="13" t="s">
        <v>21</v>
      </c>
      <c r="AY273" s="177" t="s">
        <v>153</v>
      </c>
    </row>
    <row r="274" spans="2:65" s="1" customFormat="1" ht="16.5" customHeight="1">
      <c r="B274" s="34"/>
      <c r="C274" s="153" t="s">
        <v>351</v>
      </c>
      <c r="D274" s="153" t="s">
        <v>155</v>
      </c>
      <c r="E274" s="154" t="s">
        <v>352</v>
      </c>
      <c r="F274" s="155" t="s">
        <v>353</v>
      </c>
      <c r="G274" s="156" t="s">
        <v>257</v>
      </c>
      <c r="H274" s="157">
        <v>0.16</v>
      </c>
      <c r="I274" s="158"/>
      <c r="J274" s="159">
        <f>ROUND(I274*H274,2)</f>
        <v>0</v>
      </c>
      <c r="K274" s="155" t="s">
        <v>159</v>
      </c>
      <c r="L274" s="34"/>
      <c r="M274" s="160" t="s">
        <v>1</v>
      </c>
      <c r="N274" s="127" t="s">
        <v>47</v>
      </c>
      <c r="P274" s="161">
        <f>O274*H274</f>
        <v>0</v>
      </c>
      <c r="Q274" s="161">
        <v>1.06277</v>
      </c>
      <c r="R274" s="161">
        <f>Q274*H274</f>
        <v>0.1700432</v>
      </c>
      <c r="S274" s="161">
        <v>0</v>
      </c>
      <c r="T274" s="162">
        <f>S274*H274</f>
        <v>0</v>
      </c>
      <c r="AR274" s="163" t="s">
        <v>160</v>
      </c>
      <c r="AT274" s="163" t="s">
        <v>155</v>
      </c>
      <c r="AU274" s="163" t="s">
        <v>91</v>
      </c>
      <c r="AY274" s="17" t="s">
        <v>153</v>
      </c>
      <c r="BE274" s="96">
        <f>IF(N274="základní",J274,0)</f>
        <v>0</v>
      </c>
      <c r="BF274" s="96">
        <f>IF(N274="snížená",J274,0)</f>
        <v>0</v>
      </c>
      <c r="BG274" s="96">
        <f>IF(N274="zákl. přenesená",J274,0)</f>
        <v>0</v>
      </c>
      <c r="BH274" s="96">
        <f>IF(N274="sníž. přenesená",J274,0)</f>
        <v>0</v>
      </c>
      <c r="BI274" s="96">
        <f>IF(N274="nulová",J274,0)</f>
        <v>0</v>
      </c>
      <c r="BJ274" s="17" t="s">
        <v>21</v>
      </c>
      <c r="BK274" s="96">
        <f>ROUND(I274*H274,2)</f>
        <v>0</v>
      </c>
      <c r="BL274" s="17" t="s">
        <v>160</v>
      </c>
      <c r="BM274" s="163" t="s">
        <v>354</v>
      </c>
    </row>
    <row r="275" spans="2:47" s="1" customFormat="1" ht="11.25">
      <c r="B275" s="34"/>
      <c r="D275" s="164" t="s">
        <v>162</v>
      </c>
      <c r="F275" s="165" t="s">
        <v>355</v>
      </c>
      <c r="I275" s="129"/>
      <c r="L275" s="34"/>
      <c r="M275" s="166"/>
      <c r="T275" s="58"/>
      <c r="AT275" s="17" t="s">
        <v>162</v>
      </c>
      <c r="AU275" s="17" t="s">
        <v>91</v>
      </c>
    </row>
    <row r="276" spans="2:47" s="1" customFormat="1" ht="11.25">
      <c r="B276" s="34"/>
      <c r="D276" s="167" t="s">
        <v>164</v>
      </c>
      <c r="F276" s="168" t="s">
        <v>356</v>
      </c>
      <c r="I276" s="129"/>
      <c r="L276" s="34"/>
      <c r="M276" s="166"/>
      <c r="T276" s="58"/>
      <c r="AT276" s="17" t="s">
        <v>164</v>
      </c>
      <c r="AU276" s="17" t="s">
        <v>91</v>
      </c>
    </row>
    <row r="277" spans="2:51" s="14" customFormat="1" ht="11.25">
      <c r="B277" s="183"/>
      <c r="D277" s="164" t="s">
        <v>166</v>
      </c>
      <c r="E277" s="184" t="s">
        <v>1</v>
      </c>
      <c r="F277" s="185" t="s">
        <v>341</v>
      </c>
      <c r="H277" s="184" t="s">
        <v>1</v>
      </c>
      <c r="I277" s="186"/>
      <c r="L277" s="183"/>
      <c r="M277" s="187"/>
      <c r="T277" s="188"/>
      <c r="AT277" s="184" t="s">
        <v>166</v>
      </c>
      <c r="AU277" s="184" t="s">
        <v>91</v>
      </c>
      <c r="AV277" s="14" t="s">
        <v>21</v>
      </c>
      <c r="AW277" s="14" t="s">
        <v>35</v>
      </c>
      <c r="AX277" s="14" t="s">
        <v>82</v>
      </c>
      <c r="AY277" s="184" t="s">
        <v>153</v>
      </c>
    </row>
    <row r="278" spans="2:51" s="12" customFormat="1" ht="11.25">
      <c r="B278" s="169"/>
      <c r="D278" s="164" t="s">
        <v>166</v>
      </c>
      <c r="E278" s="170" t="s">
        <v>1</v>
      </c>
      <c r="F278" s="171" t="s">
        <v>357</v>
      </c>
      <c r="H278" s="172">
        <v>0.012</v>
      </c>
      <c r="I278" s="173"/>
      <c r="L278" s="169"/>
      <c r="M278" s="174"/>
      <c r="T278" s="175"/>
      <c r="AT278" s="170" t="s">
        <v>166</v>
      </c>
      <c r="AU278" s="170" t="s">
        <v>91</v>
      </c>
      <c r="AV278" s="12" t="s">
        <v>91</v>
      </c>
      <c r="AW278" s="12" t="s">
        <v>35</v>
      </c>
      <c r="AX278" s="12" t="s">
        <v>82</v>
      </c>
      <c r="AY278" s="170" t="s">
        <v>153</v>
      </c>
    </row>
    <row r="279" spans="2:51" s="12" customFormat="1" ht="11.25">
      <c r="B279" s="169"/>
      <c r="D279" s="164" t="s">
        <v>166</v>
      </c>
      <c r="E279" s="170" t="s">
        <v>1</v>
      </c>
      <c r="F279" s="171" t="s">
        <v>358</v>
      </c>
      <c r="H279" s="172">
        <v>0.013</v>
      </c>
      <c r="I279" s="173"/>
      <c r="L279" s="169"/>
      <c r="M279" s="174"/>
      <c r="T279" s="175"/>
      <c r="AT279" s="170" t="s">
        <v>166</v>
      </c>
      <c r="AU279" s="170" t="s">
        <v>91</v>
      </c>
      <c r="AV279" s="12" t="s">
        <v>91</v>
      </c>
      <c r="AW279" s="12" t="s">
        <v>35</v>
      </c>
      <c r="AX279" s="12" t="s">
        <v>82</v>
      </c>
      <c r="AY279" s="170" t="s">
        <v>153</v>
      </c>
    </row>
    <row r="280" spans="2:51" s="12" customFormat="1" ht="11.25">
      <c r="B280" s="169"/>
      <c r="D280" s="164" t="s">
        <v>166</v>
      </c>
      <c r="E280" s="170" t="s">
        <v>1</v>
      </c>
      <c r="F280" s="171" t="s">
        <v>359</v>
      </c>
      <c r="H280" s="172">
        <v>0.017</v>
      </c>
      <c r="I280" s="173"/>
      <c r="L280" s="169"/>
      <c r="M280" s="174"/>
      <c r="T280" s="175"/>
      <c r="AT280" s="170" t="s">
        <v>166</v>
      </c>
      <c r="AU280" s="170" t="s">
        <v>91</v>
      </c>
      <c r="AV280" s="12" t="s">
        <v>91</v>
      </c>
      <c r="AW280" s="12" t="s">
        <v>35</v>
      </c>
      <c r="AX280" s="12" t="s">
        <v>82</v>
      </c>
      <c r="AY280" s="170" t="s">
        <v>153</v>
      </c>
    </row>
    <row r="281" spans="2:51" s="12" customFormat="1" ht="11.25">
      <c r="B281" s="169"/>
      <c r="D281" s="164" t="s">
        <v>166</v>
      </c>
      <c r="E281" s="170" t="s">
        <v>1</v>
      </c>
      <c r="F281" s="171" t="s">
        <v>360</v>
      </c>
      <c r="H281" s="172">
        <v>0.03</v>
      </c>
      <c r="I281" s="173"/>
      <c r="L281" s="169"/>
      <c r="M281" s="174"/>
      <c r="T281" s="175"/>
      <c r="AT281" s="170" t="s">
        <v>166</v>
      </c>
      <c r="AU281" s="170" t="s">
        <v>91</v>
      </c>
      <c r="AV281" s="12" t="s">
        <v>91</v>
      </c>
      <c r="AW281" s="12" t="s">
        <v>35</v>
      </c>
      <c r="AX281" s="12" t="s">
        <v>82</v>
      </c>
      <c r="AY281" s="170" t="s">
        <v>153</v>
      </c>
    </row>
    <row r="282" spans="2:51" s="14" customFormat="1" ht="11.25">
      <c r="B282" s="183"/>
      <c r="D282" s="164" t="s">
        <v>166</v>
      </c>
      <c r="E282" s="184" t="s">
        <v>1</v>
      </c>
      <c r="F282" s="185" t="s">
        <v>346</v>
      </c>
      <c r="H282" s="184" t="s">
        <v>1</v>
      </c>
      <c r="I282" s="186"/>
      <c r="L282" s="183"/>
      <c r="M282" s="187"/>
      <c r="T282" s="188"/>
      <c r="AT282" s="184" t="s">
        <v>166</v>
      </c>
      <c r="AU282" s="184" t="s">
        <v>91</v>
      </c>
      <c r="AV282" s="14" t="s">
        <v>21</v>
      </c>
      <c r="AW282" s="14" t="s">
        <v>35</v>
      </c>
      <c r="AX282" s="14" t="s">
        <v>82</v>
      </c>
      <c r="AY282" s="184" t="s">
        <v>153</v>
      </c>
    </row>
    <row r="283" spans="2:51" s="12" customFormat="1" ht="22.5">
      <c r="B283" s="169"/>
      <c r="D283" s="164" t="s">
        <v>166</v>
      </c>
      <c r="E283" s="170" t="s">
        <v>1</v>
      </c>
      <c r="F283" s="171" t="s">
        <v>361</v>
      </c>
      <c r="H283" s="172">
        <v>0.03</v>
      </c>
      <c r="I283" s="173"/>
      <c r="L283" s="169"/>
      <c r="M283" s="174"/>
      <c r="T283" s="175"/>
      <c r="AT283" s="170" t="s">
        <v>166</v>
      </c>
      <c r="AU283" s="170" t="s">
        <v>91</v>
      </c>
      <c r="AV283" s="12" t="s">
        <v>91</v>
      </c>
      <c r="AW283" s="12" t="s">
        <v>35</v>
      </c>
      <c r="AX283" s="12" t="s">
        <v>82</v>
      </c>
      <c r="AY283" s="170" t="s">
        <v>153</v>
      </c>
    </row>
    <row r="284" spans="2:51" s="12" customFormat="1" ht="11.25">
      <c r="B284" s="169"/>
      <c r="D284" s="164" t="s">
        <v>166</v>
      </c>
      <c r="E284" s="170" t="s">
        <v>1</v>
      </c>
      <c r="F284" s="171" t="s">
        <v>362</v>
      </c>
      <c r="H284" s="172">
        <v>0.007</v>
      </c>
      <c r="I284" s="173"/>
      <c r="L284" s="169"/>
      <c r="M284" s="174"/>
      <c r="T284" s="175"/>
      <c r="AT284" s="170" t="s">
        <v>166</v>
      </c>
      <c r="AU284" s="170" t="s">
        <v>91</v>
      </c>
      <c r="AV284" s="12" t="s">
        <v>91</v>
      </c>
      <c r="AW284" s="12" t="s">
        <v>35</v>
      </c>
      <c r="AX284" s="12" t="s">
        <v>82</v>
      </c>
      <c r="AY284" s="170" t="s">
        <v>153</v>
      </c>
    </row>
    <row r="285" spans="2:51" s="12" customFormat="1" ht="11.25">
      <c r="B285" s="169"/>
      <c r="D285" s="164" t="s">
        <v>166</v>
      </c>
      <c r="E285" s="170" t="s">
        <v>1</v>
      </c>
      <c r="F285" s="171" t="s">
        <v>363</v>
      </c>
      <c r="H285" s="172">
        <v>0.024</v>
      </c>
      <c r="I285" s="173"/>
      <c r="L285" s="169"/>
      <c r="M285" s="174"/>
      <c r="T285" s="175"/>
      <c r="AT285" s="170" t="s">
        <v>166</v>
      </c>
      <c r="AU285" s="170" t="s">
        <v>91</v>
      </c>
      <c r="AV285" s="12" t="s">
        <v>91</v>
      </c>
      <c r="AW285" s="12" t="s">
        <v>35</v>
      </c>
      <c r="AX285" s="12" t="s">
        <v>82</v>
      </c>
      <c r="AY285" s="170" t="s">
        <v>153</v>
      </c>
    </row>
    <row r="286" spans="2:51" s="12" customFormat="1" ht="11.25">
      <c r="B286" s="169"/>
      <c r="D286" s="164" t="s">
        <v>166</v>
      </c>
      <c r="E286" s="170" t="s">
        <v>1</v>
      </c>
      <c r="F286" s="171" t="s">
        <v>364</v>
      </c>
      <c r="H286" s="172">
        <v>0.027</v>
      </c>
      <c r="I286" s="173"/>
      <c r="L286" s="169"/>
      <c r="M286" s="174"/>
      <c r="T286" s="175"/>
      <c r="AT286" s="170" t="s">
        <v>166</v>
      </c>
      <c r="AU286" s="170" t="s">
        <v>91</v>
      </c>
      <c r="AV286" s="12" t="s">
        <v>91</v>
      </c>
      <c r="AW286" s="12" t="s">
        <v>35</v>
      </c>
      <c r="AX286" s="12" t="s">
        <v>82</v>
      </c>
      <c r="AY286" s="170" t="s">
        <v>153</v>
      </c>
    </row>
    <row r="287" spans="2:51" s="13" customFormat="1" ht="11.25">
      <c r="B287" s="176"/>
      <c r="D287" s="164" t="s">
        <v>166</v>
      </c>
      <c r="E287" s="177" t="s">
        <v>1</v>
      </c>
      <c r="F287" s="178" t="s">
        <v>174</v>
      </c>
      <c r="H287" s="179">
        <v>0.16</v>
      </c>
      <c r="I287" s="180"/>
      <c r="L287" s="176"/>
      <c r="M287" s="181"/>
      <c r="T287" s="182"/>
      <c r="AT287" s="177" t="s">
        <v>166</v>
      </c>
      <c r="AU287" s="177" t="s">
        <v>91</v>
      </c>
      <c r="AV287" s="13" t="s">
        <v>160</v>
      </c>
      <c r="AW287" s="13" t="s">
        <v>35</v>
      </c>
      <c r="AX287" s="13" t="s">
        <v>21</v>
      </c>
      <c r="AY287" s="177" t="s">
        <v>153</v>
      </c>
    </row>
    <row r="288" spans="2:65" s="1" customFormat="1" ht="24.2" customHeight="1">
      <c r="B288" s="34"/>
      <c r="C288" s="153" t="s">
        <v>365</v>
      </c>
      <c r="D288" s="153" t="s">
        <v>155</v>
      </c>
      <c r="E288" s="154" t="s">
        <v>366</v>
      </c>
      <c r="F288" s="155" t="s">
        <v>367</v>
      </c>
      <c r="G288" s="156" t="s">
        <v>264</v>
      </c>
      <c r="H288" s="157">
        <v>67.855</v>
      </c>
      <c r="I288" s="158"/>
      <c r="J288" s="159">
        <f>ROUND(I288*H288,2)</f>
        <v>0</v>
      </c>
      <c r="K288" s="155" t="s">
        <v>159</v>
      </c>
      <c r="L288" s="34"/>
      <c r="M288" s="160" t="s">
        <v>1</v>
      </c>
      <c r="N288" s="127" t="s">
        <v>47</v>
      </c>
      <c r="P288" s="161">
        <f>O288*H288</f>
        <v>0</v>
      </c>
      <c r="Q288" s="161">
        <v>0.04868</v>
      </c>
      <c r="R288" s="161">
        <f>Q288*H288</f>
        <v>3.3031814</v>
      </c>
      <c r="S288" s="161">
        <v>0</v>
      </c>
      <c r="T288" s="162">
        <f>S288*H288</f>
        <v>0</v>
      </c>
      <c r="AR288" s="163" t="s">
        <v>160</v>
      </c>
      <c r="AT288" s="163" t="s">
        <v>155</v>
      </c>
      <c r="AU288" s="163" t="s">
        <v>91</v>
      </c>
      <c r="AY288" s="17" t="s">
        <v>153</v>
      </c>
      <c r="BE288" s="96">
        <f>IF(N288="základní",J288,0)</f>
        <v>0</v>
      </c>
      <c r="BF288" s="96">
        <f>IF(N288="snížená",J288,0)</f>
        <v>0</v>
      </c>
      <c r="BG288" s="96">
        <f>IF(N288="zákl. přenesená",J288,0)</f>
        <v>0</v>
      </c>
      <c r="BH288" s="96">
        <f>IF(N288="sníž. přenesená",J288,0)</f>
        <v>0</v>
      </c>
      <c r="BI288" s="96">
        <f>IF(N288="nulová",J288,0)</f>
        <v>0</v>
      </c>
      <c r="BJ288" s="17" t="s">
        <v>21</v>
      </c>
      <c r="BK288" s="96">
        <f>ROUND(I288*H288,2)</f>
        <v>0</v>
      </c>
      <c r="BL288" s="17" t="s">
        <v>160</v>
      </c>
      <c r="BM288" s="163" t="s">
        <v>368</v>
      </c>
    </row>
    <row r="289" spans="2:47" s="1" customFormat="1" ht="39">
      <c r="B289" s="34"/>
      <c r="D289" s="164" t="s">
        <v>162</v>
      </c>
      <c r="F289" s="165" t="s">
        <v>369</v>
      </c>
      <c r="I289" s="129"/>
      <c r="L289" s="34"/>
      <c r="M289" s="166"/>
      <c r="T289" s="58"/>
      <c r="AT289" s="17" t="s">
        <v>162</v>
      </c>
      <c r="AU289" s="17" t="s">
        <v>91</v>
      </c>
    </row>
    <row r="290" spans="2:47" s="1" customFormat="1" ht="11.25">
      <c r="B290" s="34"/>
      <c r="D290" s="167" t="s">
        <v>164</v>
      </c>
      <c r="F290" s="168" t="s">
        <v>370</v>
      </c>
      <c r="I290" s="129"/>
      <c r="L290" s="34"/>
      <c r="M290" s="166"/>
      <c r="T290" s="58"/>
      <c r="AT290" s="17" t="s">
        <v>164</v>
      </c>
      <c r="AU290" s="17" t="s">
        <v>91</v>
      </c>
    </row>
    <row r="291" spans="2:51" s="14" customFormat="1" ht="11.25">
      <c r="B291" s="183"/>
      <c r="D291" s="164" t="s">
        <v>166</v>
      </c>
      <c r="E291" s="184" t="s">
        <v>1</v>
      </c>
      <c r="F291" s="185" t="s">
        <v>331</v>
      </c>
      <c r="H291" s="184" t="s">
        <v>1</v>
      </c>
      <c r="I291" s="186"/>
      <c r="L291" s="183"/>
      <c r="M291" s="187"/>
      <c r="T291" s="188"/>
      <c r="AT291" s="184" t="s">
        <v>166</v>
      </c>
      <c r="AU291" s="184" t="s">
        <v>91</v>
      </c>
      <c r="AV291" s="14" t="s">
        <v>21</v>
      </c>
      <c r="AW291" s="14" t="s">
        <v>35</v>
      </c>
      <c r="AX291" s="14" t="s">
        <v>82</v>
      </c>
      <c r="AY291" s="184" t="s">
        <v>153</v>
      </c>
    </row>
    <row r="292" spans="2:51" s="12" customFormat="1" ht="11.25">
      <c r="B292" s="169"/>
      <c r="D292" s="164" t="s">
        <v>166</v>
      </c>
      <c r="E292" s="170" t="s">
        <v>1</v>
      </c>
      <c r="F292" s="171" t="s">
        <v>371</v>
      </c>
      <c r="H292" s="172">
        <v>5</v>
      </c>
      <c r="I292" s="173"/>
      <c r="L292" s="169"/>
      <c r="M292" s="174"/>
      <c r="T292" s="175"/>
      <c r="AT292" s="170" t="s">
        <v>166</v>
      </c>
      <c r="AU292" s="170" t="s">
        <v>91</v>
      </c>
      <c r="AV292" s="12" t="s">
        <v>91</v>
      </c>
      <c r="AW292" s="12" t="s">
        <v>35</v>
      </c>
      <c r="AX292" s="12" t="s">
        <v>82</v>
      </c>
      <c r="AY292" s="170" t="s">
        <v>153</v>
      </c>
    </row>
    <row r="293" spans="2:51" s="12" customFormat="1" ht="11.25">
      <c r="B293" s="169"/>
      <c r="D293" s="164" t="s">
        <v>166</v>
      </c>
      <c r="E293" s="170" t="s">
        <v>1</v>
      </c>
      <c r="F293" s="171" t="s">
        <v>372</v>
      </c>
      <c r="H293" s="172">
        <v>5.2</v>
      </c>
      <c r="I293" s="173"/>
      <c r="L293" s="169"/>
      <c r="M293" s="174"/>
      <c r="T293" s="175"/>
      <c r="AT293" s="170" t="s">
        <v>166</v>
      </c>
      <c r="AU293" s="170" t="s">
        <v>91</v>
      </c>
      <c r="AV293" s="12" t="s">
        <v>91</v>
      </c>
      <c r="AW293" s="12" t="s">
        <v>35</v>
      </c>
      <c r="AX293" s="12" t="s">
        <v>82</v>
      </c>
      <c r="AY293" s="170" t="s">
        <v>153</v>
      </c>
    </row>
    <row r="294" spans="2:51" s="12" customFormat="1" ht="11.25">
      <c r="B294" s="169"/>
      <c r="D294" s="164" t="s">
        <v>166</v>
      </c>
      <c r="E294" s="170" t="s">
        <v>1</v>
      </c>
      <c r="F294" s="171" t="s">
        <v>373</v>
      </c>
      <c r="H294" s="172">
        <v>7</v>
      </c>
      <c r="I294" s="173"/>
      <c r="L294" s="169"/>
      <c r="M294" s="174"/>
      <c r="T294" s="175"/>
      <c r="AT294" s="170" t="s">
        <v>166</v>
      </c>
      <c r="AU294" s="170" t="s">
        <v>91</v>
      </c>
      <c r="AV294" s="12" t="s">
        <v>91</v>
      </c>
      <c r="AW294" s="12" t="s">
        <v>35</v>
      </c>
      <c r="AX294" s="12" t="s">
        <v>82</v>
      </c>
      <c r="AY294" s="170" t="s">
        <v>153</v>
      </c>
    </row>
    <row r="295" spans="2:51" s="12" customFormat="1" ht="11.25">
      <c r="B295" s="169"/>
      <c r="D295" s="164" t="s">
        <v>166</v>
      </c>
      <c r="E295" s="170" t="s">
        <v>1</v>
      </c>
      <c r="F295" s="171" t="s">
        <v>374</v>
      </c>
      <c r="H295" s="172">
        <v>12.4</v>
      </c>
      <c r="I295" s="173"/>
      <c r="L295" s="169"/>
      <c r="M295" s="174"/>
      <c r="T295" s="175"/>
      <c r="AT295" s="170" t="s">
        <v>166</v>
      </c>
      <c r="AU295" s="170" t="s">
        <v>91</v>
      </c>
      <c r="AV295" s="12" t="s">
        <v>91</v>
      </c>
      <c r="AW295" s="12" t="s">
        <v>35</v>
      </c>
      <c r="AX295" s="12" t="s">
        <v>82</v>
      </c>
      <c r="AY295" s="170" t="s">
        <v>153</v>
      </c>
    </row>
    <row r="296" spans="2:51" s="14" customFormat="1" ht="11.25">
      <c r="B296" s="183"/>
      <c r="D296" s="164" t="s">
        <v>166</v>
      </c>
      <c r="E296" s="184" t="s">
        <v>1</v>
      </c>
      <c r="F296" s="185" t="s">
        <v>336</v>
      </c>
      <c r="H296" s="184" t="s">
        <v>1</v>
      </c>
      <c r="I296" s="186"/>
      <c r="L296" s="183"/>
      <c r="M296" s="187"/>
      <c r="T296" s="188"/>
      <c r="AT296" s="184" t="s">
        <v>166</v>
      </c>
      <c r="AU296" s="184" t="s">
        <v>91</v>
      </c>
      <c r="AV296" s="14" t="s">
        <v>21</v>
      </c>
      <c r="AW296" s="14" t="s">
        <v>35</v>
      </c>
      <c r="AX296" s="14" t="s">
        <v>82</v>
      </c>
      <c r="AY296" s="184" t="s">
        <v>153</v>
      </c>
    </row>
    <row r="297" spans="2:51" s="12" customFormat="1" ht="11.25">
      <c r="B297" s="169"/>
      <c r="D297" s="164" t="s">
        <v>166</v>
      </c>
      <c r="E297" s="170" t="s">
        <v>1</v>
      </c>
      <c r="F297" s="171" t="s">
        <v>375</v>
      </c>
      <c r="H297" s="172">
        <v>12.985</v>
      </c>
      <c r="I297" s="173"/>
      <c r="L297" s="169"/>
      <c r="M297" s="174"/>
      <c r="T297" s="175"/>
      <c r="AT297" s="170" t="s">
        <v>166</v>
      </c>
      <c r="AU297" s="170" t="s">
        <v>91</v>
      </c>
      <c r="AV297" s="12" t="s">
        <v>91</v>
      </c>
      <c r="AW297" s="12" t="s">
        <v>35</v>
      </c>
      <c r="AX297" s="12" t="s">
        <v>82</v>
      </c>
      <c r="AY297" s="170" t="s">
        <v>153</v>
      </c>
    </row>
    <row r="298" spans="2:51" s="12" customFormat="1" ht="11.25">
      <c r="B298" s="169"/>
      <c r="D298" s="164" t="s">
        <v>166</v>
      </c>
      <c r="E298" s="170" t="s">
        <v>1</v>
      </c>
      <c r="F298" s="171" t="s">
        <v>376</v>
      </c>
      <c r="H298" s="172">
        <v>3.22</v>
      </c>
      <c r="I298" s="173"/>
      <c r="L298" s="169"/>
      <c r="M298" s="174"/>
      <c r="T298" s="175"/>
      <c r="AT298" s="170" t="s">
        <v>166</v>
      </c>
      <c r="AU298" s="170" t="s">
        <v>91</v>
      </c>
      <c r="AV298" s="12" t="s">
        <v>91</v>
      </c>
      <c r="AW298" s="12" t="s">
        <v>35</v>
      </c>
      <c r="AX298" s="12" t="s">
        <v>82</v>
      </c>
      <c r="AY298" s="170" t="s">
        <v>153</v>
      </c>
    </row>
    <row r="299" spans="2:51" s="12" customFormat="1" ht="11.25">
      <c r="B299" s="169"/>
      <c r="D299" s="164" t="s">
        <v>166</v>
      </c>
      <c r="E299" s="170" t="s">
        <v>1</v>
      </c>
      <c r="F299" s="171" t="s">
        <v>377</v>
      </c>
      <c r="H299" s="172">
        <v>10.43</v>
      </c>
      <c r="I299" s="173"/>
      <c r="L299" s="169"/>
      <c r="M299" s="174"/>
      <c r="T299" s="175"/>
      <c r="AT299" s="170" t="s">
        <v>166</v>
      </c>
      <c r="AU299" s="170" t="s">
        <v>91</v>
      </c>
      <c r="AV299" s="12" t="s">
        <v>91</v>
      </c>
      <c r="AW299" s="12" t="s">
        <v>35</v>
      </c>
      <c r="AX299" s="12" t="s">
        <v>82</v>
      </c>
      <c r="AY299" s="170" t="s">
        <v>153</v>
      </c>
    </row>
    <row r="300" spans="2:51" s="12" customFormat="1" ht="11.25">
      <c r="B300" s="169"/>
      <c r="D300" s="164" t="s">
        <v>166</v>
      </c>
      <c r="E300" s="170" t="s">
        <v>1</v>
      </c>
      <c r="F300" s="171" t="s">
        <v>378</v>
      </c>
      <c r="H300" s="172">
        <v>11.62</v>
      </c>
      <c r="I300" s="173"/>
      <c r="L300" s="169"/>
      <c r="M300" s="174"/>
      <c r="T300" s="175"/>
      <c r="AT300" s="170" t="s">
        <v>166</v>
      </c>
      <c r="AU300" s="170" t="s">
        <v>91</v>
      </c>
      <c r="AV300" s="12" t="s">
        <v>91</v>
      </c>
      <c r="AW300" s="12" t="s">
        <v>35</v>
      </c>
      <c r="AX300" s="12" t="s">
        <v>82</v>
      </c>
      <c r="AY300" s="170" t="s">
        <v>153</v>
      </c>
    </row>
    <row r="301" spans="2:51" s="13" customFormat="1" ht="11.25">
      <c r="B301" s="176"/>
      <c r="D301" s="164" t="s">
        <v>166</v>
      </c>
      <c r="E301" s="177" t="s">
        <v>1</v>
      </c>
      <c r="F301" s="178" t="s">
        <v>174</v>
      </c>
      <c r="H301" s="179">
        <v>67.855</v>
      </c>
      <c r="I301" s="180"/>
      <c r="L301" s="176"/>
      <c r="M301" s="181"/>
      <c r="T301" s="182"/>
      <c r="AT301" s="177" t="s">
        <v>166</v>
      </c>
      <c r="AU301" s="177" t="s">
        <v>91</v>
      </c>
      <c r="AV301" s="13" t="s">
        <v>160</v>
      </c>
      <c r="AW301" s="13" t="s">
        <v>35</v>
      </c>
      <c r="AX301" s="13" t="s">
        <v>21</v>
      </c>
      <c r="AY301" s="177" t="s">
        <v>153</v>
      </c>
    </row>
    <row r="302" spans="2:65" s="1" customFormat="1" ht="24.2" customHeight="1">
      <c r="B302" s="34"/>
      <c r="C302" s="153" t="s">
        <v>379</v>
      </c>
      <c r="D302" s="153" t="s">
        <v>155</v>
      </c>
      <c r="E302" s="154" t="s">
        <v>380</v>
      </c>
      <c r="F302" s="155" t="s">
        <v>381</v>
      </c>
      <c r="G302" s="156" t="s">
        <v>264</v>
      </c>
      <c r="H302" s="157">
        <v>117.38</v>
      </c>
      <c r="I302" s="158"/>
      <c r="J302" s="159">
        <f>ROUND(I302*H302,2)</f>
        <v>0</v>
      </c>
      <c r="K302" s="155" t="s">
        <v>159</v>
      </c>
      <c r="L302" s="34"/>
      <c r="M302" s="160" t="s">
        <v>1</v>
      </c>
      <c r="N302" s="127" t="s">
        <v>47</v>
      </c>
      <c r="P302" s="161">
        <f>O302*H302</f>
        <v>0</v>
      </c>
      <c r="Q302" s="161">
        <v>0.07102</v>
      </c>
      <c r="R302" s="161">
        <f>Q302*H302</f>
        <v>8.336327599999999</v>
      </c>
      <c r="S302" s="161">
        <v>0</v>
      </c>
      <c r="T302" s="162">
        <f>S302*H302</f>
        <v>0</v>
      </c>
      <c r="AR302" s="163" t="s">
        <v>160</v>
      </c>
      <c r="AT302" s="163" t="s">
        <v>155</v>
      </c>
      <c r="AU302" s="163" t="s">
        <v>91</v>
      </c>
      <c r="AY302" s="17" t="s">
        <v>153</v>
      </c>
      <c r="BE302" s="96">
        <f>IF(N302="základní",J302,0)</f>
        <v>0</v>
      </c>
      <c r="BF302" s="96">
        <f>IF(N302="snížená",J302,0)</f>
        <v>0</v>
      </c>
      <c r="BG302" s="96">
        <f>IF(N302="zákl. přenesená",J302,0)</f>
        <v>0</v>
      </c>
      <c r="BH302" s="96">
        <f>IF(N302="sníž. přenesená",J302,0)</f>
        <v>0</v>
      </c>
      <c r="BI302" s="96">
        <f>IF(N302="nulová",J302,0)</f>
        <v>0</v>
      </c>
      <c r="BJ302" s="17" t="s">
        <v>21</v>
      </c>
      <c r="BK302" s="96">
        <f>ROUND(I302*H302,2)</f>
        <v>0</v>
      </c>
      <c r="BL302" s="17" t="s">
        <v>160</v>
      </c>
      <c r="BM302" s="163" t="s">
        <v>382</v>
      </c>
    </row>
    <row r="303" spans="2:47" s="1" customFormat="1" ht="39">
      <c r="B303" s="34"/>
      <c r="D303" s="164" t="s">
        <v>162</v>
      </c>
      <c r="F303" s="165" t="s">
        <v>383</v>
      </c>
      <c r="I303" s="129"/>
      <c r="L303" s="34"/>
      <c r="M303" s="166"/>
      <c r="T303" s="58"/>
      <c r="AT303" s="17" t="s">
        <v>162</v>
      </c>
      <c r="AU303" s="17" t="s">
        <v>91</v>
      </c>
    </row>
    <row r="304" spans="2:47" s="1" customFormat="1" ht="11.25">
      <c r="B304" s="34"/>
      <c r="D304" s="167" t="s">
        <v>164</v>
      </c>
      <c r="F304" s="168" t="s">
        <v>384</v>
      </c>
      <c r="I304" s="129"/>
      <c r="L304" s="34"/>
      <c r="M304" s="166"/>
      <c r="T304" s="58"/>
      <c r="AT304" s="17" t="s">
        <v>164</v>
      </c>
      <c r="AU304" s="17" t="s">
        <v>91</v>
      </c>
    </row>
    <row r="305" spans="2:51" s="14" customFormat="1" ht="11.25">
      <c r="B305" s="183"/>
      <c r="D305" s="164" t="s">
        <v>166</v>
      </c>
      <c r="E305" s="184" t="s">
        <v>1</v>
      </c>
      <c r="F305" s="185" t="s">
        <v>331</v>
      </c>
      <c r="H305" s="184" t="s">
        <v>1</v>
      </c>
      <c r="I305" s="186"/>
      <c r="L305" s="183"/>
      <c r="M305" s="187"/>
      <c r="T305" s="188"/>
      <c r="AT305" s="184" t="s">
        <v>166</v>
      </c>
      <c r="AU305" s="184" t="s">
        <v>91</v>
      </c>
      <c r="AV305" s="14" t="s">
        <v>21</v>
      </c>
      <c r="AW305" s="14" t="s">
        <v>35</v>
      </c>
      <c r="AX305" s="14" t="s">
        <v>82</v>
      </c>
      <c r="AY305" s="184" t="s">
        <v>153</v>
      </c>
    </row>
    <row r="306" spans="2:51" s="12" customFormat="1" ht="11.25">
      <c r="B306" s="169"/>
      <c r="D306" s="164" t="s">
        <v>166</v>
      </c>
      <c r="E306" s="170" t="s">
        <v>1</v>
      </c>
      <c r="F306" s="171" t="s">
        <v>371</v>
      </c>
      <c r="H306" s="172">
        <v>5</v>
      </c>
      <c r="I306" s="173"/>
      <c r="L306" s="169"/>
      <c r="M306" s="174"/>
      <c r="T306" s="175"/>
      <c r="AT306" s="170" t="s">
        <v>166</v>
      </c>
      <c r="AU306" s="170" t="s">
        <v>91</v>
      </c>
      <c r="AV306" s="12" t="s">
        <v>91</v>
      </c>
      <c r="AW306" s="12" t="s">
        <v>35</v>
      </c>
      <c r="AX306" s="12" t="s">
        <v>82</v>
      </c>
      <c r="AY306" s="170" t="s">
        <v>153</v>
      </c>
    </row>
    <row r="307" spans="2:51" s="12" customFormat="1" ht="11.25">
      <c r="B307" s="169"/>
      <c r="D307" s="164" t="s">
        <v>166</v>
      </c>
      <c r="E307" s="170" t="s">
        <v>1</v>
      </c>
      <c r="F307" s="171" t="s">
        <v>372</v>
      </c>
      <c r="H307" s="172">
        <v>5.2</v>
      </c>
      <c r="I307" s="173"/>
      <c r="L307" s="169"/>
      <c r="M307" s="174"/>
      <c r="T307" s="175"/>
      <c r="AT307" s="170" t="s">
        <v>166</v>
      </c>
      <c r="AU307" s="170" t="s">
        <v>91</v>
      </c>
      <c r="AV307" s="12" t="s">
        <v>91</v>
      </c>
      <c r="AW307" s="12" t="s">
        <v>35</v>
      </c>
      <c r="AX307" s="12" t="s">
        <v>82</v>
      </c>
      <c r="AY307" s="170" t="s">
        <v>153</v>
      </c>
    </row>
    <row r="308" spans="2:51" s="12" customFormat="1" ht="11.25">
      <c r="B308" s="169"/>
      <c r="D308" s="164" t="s">
        <v>166</v>
      </c>
      <c r="E308" s="170" t="s">
        <v>1</v>
      </c>
      <c r="F308" s="171" t="s">
        <v>373</v>
      </c>
      <c r="H308" s="172">
        <v>7</v>
      </c>
      <c r="I308" s="173"/>
      <c r="L308" s="169"/>
      <c r="M308" s="174"/>
      <c r="T308" s="175"/>
      <c r="AT308" s="170" t="s">
        <v>166</v>
      </c>
      <c r="AU308" s="170" t="s">
        <v>91</v>
      </c>
      <c r="AV308" s="12" t="s">
        <v>91</v>
      </c>
      <c r="AW308" s="12" t="s">
        <v>35</v>
      </c>
      <c r="AX308" s="12" t="s">
        <v>82</v>
      </c>
      <c r="AY308" s="170" t="s">
        <v>153</v>
      </c>
    </row>
    <row r="309" spans="2:51" s="12" customFormat="1" ht="11.25">
      <c r="B309" s="169"/>
      <c r="D309" s="164" t="s">
        <v>166</v>
      </c>
      <c r="E309" s="170" t="s">
        <v>1</v>
      </c>
      <c r="F309" s="171" t="s">
        <v>374</v>
      </c>
      <c r="H309" s="172">
        <v>12.4</v>
      </c>
      <c r="I309" s="173"/>
      <c r="L309" s="169"/>
      <c r="M309" s="174"/>
      <c r="T309" s="175"/>
      <c r="AT309" s="170" t="s">
        <v>166</v>
      </c>
      <c r="AU309" s="170" t="s">
        <v>91</v>
      </c>
      <c r="AV309" s="12" t="s">
        <v>91</v>
      </c>
      <c r="AW309" s="12" t="s">
        <v>35</v>
      </c>
      <c r="AX309" s="12" t="s">
        <v>82</v>
      </c>
      <c r="AY309" s="170" t="s">
        <v>153</v>
      </c>
    </row>
    <row r="310" spans="2:51" s="14" customFormat="1" ht="11.25">
      <c r="B310" s="183"/>
      <c r="D310" s="164" t="s">
        <v>166</v>
      </c>
      <c r="E310" s="184" t="s">
        <v>1</v>
      </c>
      <c r="F310" s="185" t="s">
        <v>336</v>
      </c>
      <c r="H310" s="184" t="s">
        <v>1</v>
      </c>
      <c r="I310" s="186"/>
      <c r="L310" s="183"/>
      <c r="M310" s="187"/>
      <c r="T310" s="188"/>
      <c r="AT310" s="184" t="s">
        <v>166</v>
      </c>
      <c r="AU310" s="184" t="s">
        <v>91</v>
      </c>
      <c r="AV310" s="14" t="s">
        <v>21</v>
      </c>
      <c r="AW310" s="14" t="s">
        <v>35</v>
      </c>
      <c r="AX310" s="14" t="s">
        <v>82</v>
      </c>
      <c r="AY310" s="184" t="s">
        <v>153</v>
      </c>
    </row>
    <row r="311" spans="2:51" s="12" customFormat="1" ht="11.25">
      <c r="B311" s="169"/>
      <c r="D311" s="164" t="s">
        <v>166</v>
      </c>
      <c r="E311" s="170" t="s">
        <v>1</v>
      </c>
      <c r="F311" s="171" t="s">
        <v>375</v>
      </c>
      <c r="H311" s="172">
        <v>12.985</v>
      </c>
      <c r="I311" s="173"/>
      <c r="L311" s="169"/>
      <c r="M311" s="174"/>
      <c r="T311" s="175"/>
      <c r="AT311" s="170" t="s">
        <v>166</v>
      </c>
      <c r="AU311" s="170" t="s">
        <v>91</v>
      </c>
      <c r="AV311" s="12" t="s">
        <v>91</v>
      </c>
      <c r="AW311" s="12" t="s">
        <v>35</v>
      </c>
      <c r="AX311" s="12" t="s">
        <v>82</v>
      </c>
      <c r="AY311" s="170" t="s">
        <v>153</v>
      </c>
    </row>
    <row r="312" spans="2:51" s="12" customFormat="1" ht="11.25">
      <c r="B312" s="169"/>
      <c r="D312" s="164" t="s">
        <v>166</v>
      </c>
      <c r="E312" s="170" t="s">
        <v>1</v>
      </c>
      <c r="F312" s="171" t="s">
        <v>376</v>
      </c>
      <c r="H312" s="172">
        <v>3.22</v>
      </c>
      <c r="I312" s="173"/>
      <c r="L312" s="169"/>
      <c r="M312" s="174"/>
      <c r="T312" s="175"/>
      <c r="AT312" s="170" t="s">
        <v>166</v>
      </c>
      <c r="AU312" s="170" t="s">
        <v>91</v>
      </c>
      <c r="AV312" s="12" t="s">
        <v>91</v>
      </c>
      <c r="AW312" s="12" t="s">
        <v>35</v>
      </c>
      <c r="AX312" s="12" t="s">
        <v>82</v>
      </c>
      <c r="AY312" s="170" t="s">
        <v>153</v>
      </c>
    </row>
    <row r="313" spans="2:51" s="12" customFormat="1" ht="11.25">
      <c r="B313" s="169"/>
      <c r="D313" s="164" t="s">
        <v>166</v>
      </c>
      <c r="E313" s="170" t="s">
        <v>1</v>
      </c>
      <c r="F313" s="171" t="s">
        <v>377</v>
      </c>
      <c r="H313" s="172">
        <v>10.43</v>
      </c>
      <c r="I313" s="173"/>
      <c r="L313" s="169"/>
      <c r="M313" s="174"/>
      <c r="T313" s="175"/>
      <c r="AT313" s="170" t="s">
        <v>166</v>
      </c>
      <c r="AU313" s="170" t="s">
        <v>91</v>
      </c>
      <c r="AV313" s="12" t="s">
        <v>91</v>
      </c>
      <c r="AW313" s="12" t="s">
        <v>35</v>
      </c>
      <c r="AX313" s="12" t="s">
        <v>82</v>
      </c>
      <c r="AY313" s="170" t="s">
        <v>153</v>
      </c>
    </row>
    <row r="314" spans="2:51" s="12" customFormat="1" ht="11.25">
      <c r="B314" s="169"/>
      <c r="D314" s="164" t="s">
        <v>166</v>
      </c>
      <c r="E314" s="170" t="s">
        <v>1</v>
      </c>
      <c r="F314" s="171" t="s">
        <v>378</v>
      </c>
      <c r="H314" s="172">
        <v>11.62</v>
      </c>
      <c r="I314" s="173"/>
      <c r="L314" s="169"/>
      <c r="M314" s="174"/>
      <c r="T314" s="175"/>
      <c r="AT314" s="170" t="s">
        <v>166</v>
      </c>
      <c r="AU314" s="170" t="s">
        <v>91</v>
      </c>
      <c r="AV314" s="12" t="s">
        <v>91</v>
      </c>
      <c r="AW314" s="12" t="s">
        <v>35</v>
      </c>
      <c r="AX314" s="12" t="s">
        <v>82</v>
      </c>
      <c r="AY314" s="170" t="s">
        <v>153</v>
      </c>
    </row>
    <row r="315" spans="2:51" s="14" customFormat="1" ht="11.25">
      <c r="B315" s="183"/>
      <c r="D315" s="164" t="s">
        <v>166</v>
      </c>
      <c r="E315" s="184" t="s">
        <v>1</v>
      </c>
      <c r="F315" s="185" t="s">
        <v>341</v>
      </c>
      <c r="H315" s="184" t="s">
        <v>1</v>
      </c>
      <c r="I315" s="186"/>
      <c r="L315" s="183"/>
      <c r="M315" s="187"/>
      <c r="T315" s="188"/>
      <c r="AT315" s="184" t="s">
        <v>166</v>
      </c>
      <c r="AU315" s="184" t="s">
        <v>91</v>
      </c>
      <c r="AV315" s="14" t="s">
        <v>21</v>
      </c>
      <c r="AW315" s="14" t="s">
        <v>35</v>
      </c>
      <c r="AX315" s="14" t="s">
        <v>82</v>
      </c>
      <c r="AY315" s="184" t="s">
        <v>153</v>
      </c>
    </row>
    <row r="316" spans="2:51" s="12" customFormat="1" ht="11.25">
      <c r="B316" s="169"/>
      <c r="D316" s="164" t="s">
        <v>166</v>
      </c>
      <c r="E316" s="170" t="s">
        <v>1</v>
      </c>
      <c r="F316" s="171" t="s">
        <v>385</v>
      </c>
      <c r="H316" s="172">
        <v>3.75</v>
      </c>
      <c r="I316" s="173"/>
      <c r="L316" s="169"/>
      <c r="M316" s="174"/>
      <c r="T316" s="175"/>
      <c r="AT316" s="170" t="s">
        <v>166</v>
      </c>
      <c r="AU316" s="170" t="s">
        <v>91</v>
      </c>
      <c r="AV316" s="12" t="s">
        <v>91</v>
      </c>
      <c r="AW316" s="12" t="s">
        <v>35</v>
      </c>
      <c r="AX316" s="12" t="s">
        <v>82</v>
      </c>
      <c r="AY316" s="170" t="s">
        <v>153</v>
      </c>
    </row>
    <row r="317" spans="2:51" s="12" customFormat="1" ht="11.25">
      <c r="B317" s="169"/>
      <c r="D317" s="164" t="s">
        <v>166</v>
      </c>
      <c r="E317" s="170" t="s">
        <v>1</v>
      </c>
      <c r="F317" s="171" t="s">
        <v>386</v>
      </c>
      <c r="H317" s="172">
        <v>3.9</v>
      </c>
      <c r="I317" s="173"/>
      <c r="L317" s="169"/>
      <c r="M317" s="174"/>
      <c r="T317" s="175"/>
      <c r="AT317" s="170" t="s">
        <v>166</v>
      </c>
      <c r="AU317" s="170" t="s">
        <v>91</v>
      </c>
      <c r="AV317" s="12" t="s">
        <v>91</v>
      </c>
      <c r="AW317" s="12" t="s">
        <v>35</v>
      </c>
      <c r="AX317" s="12" t="s">
        <v>82</v>
      </c>
      <c r="AY317" s="170" t="s">
        <v>153</v>
      </c>
    </row>
    <row r="318" spans="2:51" s="12" customFormat="1" ht="11.25">
      <c r="B318" s="169"/>
      <c r="D318" s="164" t="s">
        <v>166</v>
      </c>
      <c r="E318" s="170" t="s">
        <v>1</v>
      </c>
      <c r="F318" s="171" t="s">
        <v>387</v>
      </c>
      <c r="H318" s="172">
        <v>5.25</v>
      </c>
      <c r="I318" s="173"/>
      <c r="L318" s="169"/>
      <c r="M318" s="174"/>
      <c r="T318" s="175"/>
      <c r="AT318" s="170" t="s">
        <v>166</v>
      </c>
      <c r="AU318" s="170" t="s">
        <v>91</v>
      </c>
      <c r="AV318" s="12" t="s">
        <v>91</v>
      </c>
      <c r="AW318" s="12" t="s">
        <v>35</v>
      </c>
      <c r="AX318" s="12" t="s">
        <v>82</v>
      </c>
      <c r="AY318" s="170" t="s">
        <v>153</v>
      </c>
    </row>
    <row r="319" spans="2:51" s="12" customFormat="1" ht="11.25">
      <c r="B319" s="169"/>
      <c r="D319" s="164" t="s">
        <v>166</v>
      </c>
      <c r="E319" s="170" t="s">
        <v>1</v>
      </c>
      <c r="F319" s="171" t="s">
        <v>388</v>
      </c>
      <c r="H319" s="172">
        <v>9.3</v>
      </c>
      <c r="I319" s="173"/>
      <c r="L319" s="169"/>
      <c r="M319" s="174"/>
      <c r="T319" s="175"/>
      <c r="AT319" s="170" t="s">
        <v>166</v>
      </c>
      <c r="AU319" s="170" t="s">
        <v>91</v>
      </c>
      <c r="AV319" s="12" t="s">
        <v>91</v>
      </c>
      <c r="AW319" s="12" t="s">
        <v>35</v>
      </c>
      <c r="AX319" s="12" t="s">
        <v>82</v>
      </c>
      <c r="AY319" s="170" t="s">
        <v>153</v>
      </c>
    </row>
    <row r="320" spans="2:51" s="14" customFormat="1" ht="11.25">
      <c r="B320" s="183"/>
      <c r="D320" s="164" t="s">
        <v>166</v>
      </c>
      <c r="E320" s="184" t="s">
        <v>1</v>
      </c>
      <c r="F320" s="185" t="s">
        <v>346</v>
      </c>
      <c r="H320" s="184" t="s">
        <v>1</v>
      </c>
      <c r="I320" s="186"/>
      <c r="L320" s="183"/>
      <c r="M320" s="187"/>
      <c r="T320" s="188"/>
      <c r="AT320" s="184" t="s">
        <v>166</v>
      </c>
      <c r="AU320" s="184" t="s">
        <v>91</v>
      </c>
      <c r="AV320" s="14" t="s">
        <v>21</v>
      </c>
      <c r="AW320" s="14" t="s">
        <v>35</v>
      </c>
      <c r="AX320" s="14" t="s">
        <v>82</v>
      </c>
      <c r="AY320" s="184" t="s">
        <v>153</v>
      </c>
    </row>
    <row r="321" spans="2:51" s="12" customFormat="1" ht="11.25">
      <c r="B321" s="169"/>
      <c r="D321" s="164" t="s">
        <v>166</v>
      </c>
      <c r="E321" s="170" t="s">
        <v>1</v>
      </c>
      <c r="F321" s="171" t="s">
        <v>389</v>
      </c>
      <c r="H321" s="172">
        <v>9.275</v>
      </c>
      <c r="I321" s="173"/>
      <c r="L321" s="169"/>
      <c r="M321" s="174"/>
      <c r="T321" s="175"/>
      <c r="AT321" s="170" t="s">
        <v>166</v>
      </c>
      <c r="AU321" s="170" t="s">
        <v>91</v>
      </c>
      <c r="AV321" s="12" t="s">
        <v>91</v>
      </c>
      <c r="AW321" s="12" t="s">
        <v>35</v>
      </c>
      <c r="AX321" s="12" t="s">
        <v>82</v>
      </c>
      <c r="AY321" s="170" t="s">
        <v>153</v>
      </c>
    </row>
    <row r="322" spans="2:51" s="12" customFormat="1" ht="11.25">
      <c r="B322" s="169"/>
      <c r="D322" s="164" t="s">
        <v>166</v>
      </c>
      <c r="E322" s="170" t="s">
        <v>1</v>
      </c>
      <c r="F322" s="171" t="s">
        <v>390</v>
      </c>
      <c r="H322" s="172">
        <v>2.3</v>
      </c>
      <c r="I322" s="173"/>
      <c r="L322" s="169"/>
      <c r="M322" s="174"/>
      <c r="T322" s="175"/>
      <c r="AT322" s="170" t="s">
        <v>166</v>
      </c>
      <c r="AU322" s="170" t="s">
        <v>91</v>
      </c>
      <c r="AV322" s="12" t="s">
        <v>91</v>
      </c>
      <c r="AW322" s="12" t="s">
        <v>35</v>
      </c>
      <c r="AX322" s="12" t="s">
        <v>82</v>
      </c>
      <c r="AY322" s="170" t="s">
        <v>153</v>
      </c>
    </row>
    <row r="323" spans="2:51" s="12" customFormat="1" ht="11.25">
      <c r="B323" s="169"/>
      <c r="D323" s="164" t="s">
        <v>166</v>
      </c>
      <c r="E323" s="170" t="s">
        <v>1</v>
      </c>
      <c r="F323" s="171" t="s">
        <v>391</v>
      </c>
      <c r="H323" s="172">
        <v>7.45</v>
      </c>
      <c r="I323" s="173"/>
      <c r="L323" s="169"/>
      <c r="M323" s="174"/>
      <c r="T323" s="175"/>
      <c r="AT323" s="170" t="s">
        <v>166</v>
      </c>
      <c r="AU323" s="170" t="s">
        <v>91</v>
      </c>
      <c r="AV323" s="12" t="s">
        <v>91</v>
      </c>
      <c r="AW323" s="12" t="s">
        <v>35</v>
      </c>
      <c r="AX323" s="12" t="s">
        <v>82</v>
      </c>
      <c r="AY323" s="170" t="s">
        <v>153</v>
      </c>
    </row>
    <row r="324" spans="2:51" s="12" customFormat="1" ht="11.25">
      <c r="B324" s="169"/>
      <c r="D324" s="164" t="s">
        <v>166</v>
      </c>
      <c r="E324" s="170" t="s">
        <v>1</v>
      </c>
      <c r="F324" s="171" t="s">
        <v>392</v>
      </c>
      <c r="H324" s="172">
        <v>8.3</v>
      </c>
      <c r="I324" s="173"/>
      <c r="L324" s="169"/>
      <c r="M324" s="174"/>
      <c r="T324" s="175"/>
      <c r="AT324" s="170" t="s">
        <v>166</v>
      </c>
      <c r="AU324" s="170" t="s">
        <v>91</v>
      </c>
      <c r="AV324" s="12" t="s">
        <v>91</v>
      </c>
      <c r="AW324" s="12" t="s">
        <v>35</v>
      </c>
      <c r="AX324" s="12" t="s">
        <v>82</v>
      </c>
      <c r="AY324" s="170" t="s">
        <v>153</v>
      </c>
    </row>
    <row r="325" spans="2:51" s="13" customFormat="1" ht="11.25">
      <c r="B325" s="176"/>
      <c r="D325" s="164" t="s">
        <v>166</v>
      </c>
      <c r="E325" s="177" t="s">
        <v>1</v>
      </c>
      <c r="F325" s="178" t="s">
        <v>174</v>
      </c>
      <c r="H325" s="179">
        <v>117.38</v>
      </c>
      <c r="I325" s="180"/>
      <c r="L325" s="176"/>
      <c r="M325" s="181"/>
      <c r="T325" s="182"/>
      <c r="AT325" s="177" t="s">
        <v>166</v>
      </c>
      <c r="AU325" s="177" t="s">
        <v>91</v>
      </c>
      <c r="AV325" s="13" t="s">
        <v>160</v>
      </c>
      <c r="AW325" s="13" t="s">
        <v>35</v>
      </c>
      <c r="AX325" s="13" t="s">
        <v>21</v>
      </c>
      <c r="AY325" s="177" t="s">
        <v>153</v>
      </c>
    </row>
    <row r="326" spans="2:63" s="11" customFormat="1" ht="22.9" customHeight="1">
      <c r="B326" s="141"/>
      <c r="D326" s="142" t="s">
        <v>81</v>
      </c>
      <c r="E326" s="151" t="s">
        <v>218</v>
      </c>
      <c r="F326" s="151" t="s">
        <v>393</v>
      </c>
      <c r="I326" s="144"/>
      <c r="J326" s="152">
        <f>BK326</f>
        <v>0</v>
      </c>
      <c r="L326" s="141"/>
      <c r="M326" s="146"/>
      <c r="P326" s="147">
        <f>SUM(P327:P421)</f>
        <v>0</v>
      </c>
      <c r="R326" s="147">
        <f>SUM(R327:R421)</f>
        <v>0</v>
      </c>
      <c r="T326" s="148">
        <f>SUM(T327:T421)</f>
        <v>37.858106</v>
      </c>
      <c r="AR326" s="142" t="s">
        <v>21</v>
      </c>
      <c r="AT326" s="149" t="s">
        <v>81</v>
      </c>
      <c r="AU326" s="149" t="s">
        <v>21</v>
      </c>
      <c r="AY326" s="142" t="s">
        <v>153</v>
      </c>
      <c r="BK326" s="150">
        <f>SUM(BK327:BK421)</f>
        <v>0</v>
      </c>
    </row>
    <row r="327" spans="2:65" s="1" customFormat="1" ht="24.2" customHeight="1">
      <c r="B327" s="34"/>
      <c r="C327" s="153" t="s">
        <v>394</v>
      </c>
      <c r="D327" s="153" t="s">
        <v>155</v>
      </c>
      <c r="E327" s="154" t="s">
        <v>395</v>
      </c>
      <c r="F327" s="155" t="s">
        <v>396</v>
      </c>
      <c r="G327" s="156" t="s">
        <v>397</v>
      </c>
      <c r="H327" s="157">
        <v>32</v>
      </c>
      <c r="I327" s="158"/>
      <c r="J327" s="159">
        <f>ROUND(I327*H327,2)</f>
        <v>0</v>
      </c>
      <c r="K327" s="155" t="s">
        <v>1</v>
      </c>
      <c r="L327" s="34"/>
      <c r="M327" s="160" t="s">
        <v>1</v>
      </c>
      <c r="N327" s="127" t="s">
        <v>47</v>
      </c>
      <c r="P327" s="161">
        <f>O327*H327</f>
        <v>0</v>
      </c>
      <c r="Q327" s="161">
        <v>0</v>
      </c>
      <c r="R327" s="161">
        <f>Q327*H327</f>
        <v>0</v>
      </c>
      <c r="S327" s="161">
        <v>0</v>
      </c>
      <c r="T327" s="162">
        <f>S327*H327</f>
        <v>0</v>
      </c>
      <c r="AR327" s="163" t="s">
        <v>160</v>
      </c>
      <c r="AT327" s="163" t="s">
        <v>155</v>
      </c>
      <c r="AU327" s="163" t="s">
        <v>91</v>
      </c>
      <c r="AY327" s="17" t="s">
        <v>153</v>
      </c>
      <c r="BE327" s="96">
        <f>IF(N327="základní",J327,0)</f>
        <v>0</v>
      </c>
      <c r="BF327" s="96">
        <f>IF(N327="snížená",J327,0)</f>
        <v>0</v>
      </c>
      <c r="BG327" s="96">
        <f>IF(N327="zákl. přenesená",J327,0)</f>
        <v>0</v>
      </c>
      <c r="BH327" s="96">
        <f>IF(N327="sníž. přenesená",J327,0)</f>
        <v>0</v>
      </c>
      <c r="BI327" s="96">
        <f>IF(N327="nulová",J327,0)</f>
        <v>0</v>
      </c>
      <c r="BJ327" s="17" t="s">
        <v>21</v>
      </c>
      <c r="BK327" s="96">
        <f>ROUND(I327*H327,2)</f>
        <v>0</v>
      </c>
      <c r="BL327" s="17" t="s">
        <v>160</v>
      </c>
      <c r="BM327" s="163" t="s">
        <v>398</v>
      </c>
    </row>
    <row r="328" spans="2:47" s="1" customFormat="1" ht="11.25">
      <c r="B328" s="34"/>
      <c r="D328" s="164" t="s">
        <v>162</v>
      </c>
      <c r="F328" s="165" t="s">
        <v>399</v>
      </c>
      <c r="I328" s="129"/>
      <c r="L328" s="34"/>
      <c r="M328" s="166"/>
      <c r="T328" s="58"/>
      <c r="AT328" s="17" t="s">
        <v>162</v>
      </c>
      <c r="AU328" s="17" t="s">
        <v>91</v>
      </c>
    </row>
    <row r="329" spans="2:51" s="12" customFormat="1" ht="11.25">
      <c r="B329" s="169"/>
      <c r="D329" s="164" t="s">
        <v>166</v>
      </c>
      <c r="E329" s="170" t="s">
        <v>1</v>
      </c>
      <c r="F329" s="171" t="s">
        <v>400</v>
      </c>
      <c r="H329" s="172">
        <v>32</v>
      </c>
      <c r="I329" s="173"/>
      <c r="L329" s="169"/>
      <c r="M329" s="174"/>
      <c r="T329" s="175"/>
      <c r="AT329" s="170" t="s">
        <v>166</v>
      </c>
      <c r="AU329" s="170" t="s">
        <v>91</v>
      </c>
      <c r="AV329" s="12" t="s">
        <v>91</v>
      </c>
      <c r="AW329" s="12" t="s">
        <v>35</v>
      </c>
      <c r="AX329" s="12" t="s">
        <v>21</v>
      </c>
      <c r="AY329" s="170" t="s">
        <v>153</v>
      </c>
    </row>
    <row r="330" spans="2:65" s="1" customFormat="1" ht="24.2" customHeight="1">
      <c r="B330" s="34"/>
      <c r="C330" s="153" t="s">
        <v>401</v>
      </c>
      <c r="D330" s="153" t="s">
        <v>155</v>
      </c>
      <c r="E330" s="154" t="s">
        <v>402</v>
      </c>
      <c r="F330" s="155" t="s">
        <v>403</v>
      </c>
      <c r="G330" s="156" t="s">
        <v>158</v>
      </c>
      <c r="H330" s="157">
        <v>0.888</v>
      </c>
      <c r="I330" s="158"/>
      <c r="J330" s="159">
        <f>ROUND(I330*H330,2)</f>
        <v>0</v>
      </c>
      <c r="K330" s="155" t="s">
        <v>159</v>
      </c>
      <c r="L330" s="34"/>
      <c r="M330" s="160" t="s">
        <v>1</v>
      </c>
      <c r="N330" s="127" t="s">
        <v>47</v>
      </c>
      <c r="P330" s="161">
        <f>O330*H330</f>
        <v>0</v>
      </c>
      <c r="Q330" s="161">
        <v>0</v>
      </c>
      <c r="R330" s="161">
        <f>Q330*H330</f>
        <v>0</v>
      </c>
      <c r="S330" s="161">
        <v>1.8</v>
      </c>
      <c r="T330" s="162">
        <f>S330*H330</f>
        <v>1.5984</v>
      </c>
      <c r="AR330" s="163" t="s">
        <v>160</v>
      </c>
      <c r="AT330" s="163" t="s">
        <v>155</v>
      </c>
      <c r="AU330" s="163" t="s">
        <v>91</v>
      </c>
      <c r="AY330" s="17" t="s">
        <v>153</v>
      </c>
      <c r="BE330" s="96">
        <f>IF(N330="základní",J330,0)</f>
        <v>0</v>
      </c>
      <c r="BF330" s="96">
        <f>IF(N330="snížená",J330,0)</f>
        <v>0</v>
      </c>
      <c r="BG330" s="96">
        <f>IF(N330="zákl. přenesená",J330,0)</f>
        <v>0</v>
      </c>
      <c r="BH330" s="96">
        <f>IF(N330="sníž. přenesená",J330,0)</f>
        <v>0</v>
      </c>
      <c r="BI330" s="96">
        <f>IF(N330="nulová",J330,0)</f>
        <v>0</v>
      </c>
      <c r="BJ330" s="17" t="s">
        <v>21</v>
      </c>
      <c r="BK330" s="96">
        <f>ROUND(I330*H330,2)</f>
        <v>0</v>
      </c>
      <c r="BL330" s="17" t="s">
        <v>160</v>
      </c>
      <c r="BM330" s="163" t="s">
        <v>404</v>
      </c>
    </row>
    <row r="331" spans="2:47" s="1" customFormat="1" ht="29.25">
      <c r="B331" s="34"/>
      <c r="D331" s="164" t="s">
        <v>162</v>
      </c>
      <c r="F331" s="165" t="s">
        <v>405</v>
      </c>
      <c r="I331" s="129"/>
      <c r="L331" s="34"/>
      <c r="M331" s="166"/>
      <c r="T331" s="58"/>
      <c r="AT331" s="17" t="s">
        <v>162</v>
      </c>
      <c r="AU331" s="17" t="s">
        <v>91</v>
      </c>
    </row>
    <row r="332" spans="2:47" s="1" customFormat="1" ht="11.25">
      <c r="B332" s="34"/>
      <c r="D332" s="167" t="s">
        <v>164</v>
      </c>
      <c r="F332" s="168" t="s">
        <v>406</v>
      </c>
      <c r="I332" s="129"/>
      <c r="L332" s="34"/>
      <c r="M332" s="166"/>
      <c r="T332" s="58"/>
      <c r="AT332" s="17" t="s">
        <v>164</v>
      </c>
      <c r="AU332" s="17" t="s">
        <v>91</v>
      </c>
    </row>
    <row r="333" spans="2:51" s="12" customFormat="1" ht="11.25">
      <c r="B333" s="169"/>
      <c r="D333" s="164" t="s">
        <v>166</v>
      </c>
      <c r="E333" s="170" t="s">
        <v>1</v>
      </c>
      <c r="F333" s="171" t="s">
        <v>407</v>
      </c>
      <c r="H333" s="172">
        <v>0.888</v>
      </c>
      <c r="I333" s="173"/>
      <c r="L333" s="169"/>
      <c r="M333" s="174"/>
      <c r="T333" s="175"/>
      <c r="AT333" s="170" t="s">
        <v>166</v>
      </c>
      <c r="AU333" s="170" t="s">
        <v>91</v>
      </c>
      <c r="AV333" s="12" t="s">
        <v>91</v>
      </c>
      <c r="AW333" s="12" t="s">
        <v>35</v>
      </c>
      <c r="AX333" s="12" t="s">
        <v>21</v>
      </c>
      <c r="AY333" s="170" t="s">
        <v>153</v>
      </c>
    </row>
    <row r="334" spans="2:65" s="1" customFormat="1" ht="33" customHeight="1">
      <c r="B334" s="34"/>
      <c r="C334" s="153" t="s">
        <v>408</v>
      </c>
      <c r="D334" s="153" t="s">
        <v>155</v>
      </c>
      <c r="E334" s="154" t="s">
        <v>409</v>
      </c>
      <c r="F334" s="155" t="s">
        <v>410</v>
      </c>
      <c r="G334" s="156" t="s">
        <v>411</v>
      </c>
      <c r="H334" s="157">
        <v>18.7</v>
      </c>
      <c r="I334" s="158"/>
      <c r="J334" s="159">
        <f>ROUND(I334*H334,2)</f>
        <v>0</v>
      </c>
      <c r="K334" s="155" t="s">
        <v>159</v>
      </c>
      <c r="L334" s="34"/>
      <c r="M334" s="160" t="s">
        <v>1</v>
      </c>
      <c r="N334" s="127" t="s">
        <v>47</v>
      </c>
      <c r="P334" s="161">
        <f>O334*H334</f>
        <v>0</v>
      </c>
      <c r="Q334" s="161">
        <v>0</v>
      </c>
      <c r="R334" s="161">
        <f>Q334*H334</f>
        <v>0</v>
      </c>
      <c r="S334" s="161">
        <v>0.022</v>
      </c>
      <c r="T334" s="162">
        <f>S334*H334</f>
        <v>0.4114</v>
      </c>
      <c r="AR334" s="163" t="s">
        <v>160</v>
      </c>
      <c r="AT334" s="163" t="s">
        <v>155</v>
      </c>
      <c r="AU334" s="163" t="s">
        <v>91</v>
      </c>
      <c r="AY334" s="17" t="s">
        <v>153</v>
      </c>
      <c r="BE334" s="96">
        <f>IF(N334="základní",J334,0)</f>
        <v>0</v>
      </c>
      <c r="BF334" s="96">
        <f>IF(N334="snížená",J334,0)</f>
        <v>0</v>
      </c>
      <c r="BG334" s="96">
        <f>IF(N334="zákl. přenesená",J334,0)</f>
        <v>0</v>
      </c>
      <c r="BH334" s="96">
        <f>IF(N334="sníž. přenesená",J334,0)</f>
        <v>0</v>
      </c>
      <c r="BI334" s="96">
        <f>IF(N334="nulová",J334,0)</f>
        <v>0</v>
      </c>
      <c r="BJ334" s="17" t="s">
        <v>21</v>
      </c>
      <c r="BK334" s="96">
        <f>ROUND(I334*H334,2)</f>
        <v>0</v>
      </c>
      <c r="BL334" s="17" t="s">
        <v>160</v>
      </c>
      <c r="BM334" s="163" t="s">
        <v>412</v>
      </c>
    </row>
    <row r="335" spans="2:47" s="1" customFormat="1" ht="19.5">
      <c r="B335" s="34"/>
      <c r="D335" s="164" t="s">
        <v>162</v>
      </c>
      <c r="F335" s="165" t="s">
        <v>413</v>
      </c>
      <c r="I335" s="129"/>
      <c r="L335" s="34"/>
      <c r="M335" s="166"/>
      <c r="T335" s="58"/>
      <c r="AT335" s="17" t="s">
        <v>162</v>
      </c>
      <c r="AU335" s="17" t="s">
        <v>91</v>
      </c>
    </row>
    <row r="336" spans="2:47" s="1" customFormat="1" ht="11.25">
      <c r="B336" s="34"/>
      <c r="D336" s="167" t="s">
        <v>164</v>
      </c>
      <c r="F336" s="168" t="s">
        <v>414</v>
      </c>
      <c r="I336" s="129"/>
      <c r="L336" s="34"/>
      <c r="M336" s="166"/>
      <c r="T336" s="58"/>
      <c r="AT336" s="17" t="s">
        <v>164</v>
      </c>
      <c r="AU336" s="17" t="s">
        <v>91</v>
      </c>
    </row>
    <row r="337" spans="2:51" s="12" customFormat="1" ht="11.25">
      <c r="B337" s="169"/>
      <c r="D337" s="164" t="s">
        <v>166</v>
      </c>
      <c r="E337" s="170" t="s">
        <v>1</v>
      </c>
      <c r="F337" s="171" t="s">
        <v>415</v>
      </c>
      <c r="H337" s="172">
        <v>1.5</v>
      </c>
      <c r="I337" s="173"/>
      <c r="L337" s="169"/>
      <c r="M337" s="174"/>
      <c r="T337" s="175"/>
      <c r="AT337" s="170" t="s">
        <v>166</v>
      </c>
      <c r="AU337" s="170" t="s">
        <v>91</v>
      </c>
      <c r="AV337" s="12" t="s">
        <v>91</v>
      </c>
      <c r="AW337" s="12" t="s">
        <v>35</v>
      </c>
      <c r="AX337" s="12" t="s">
        <v>82</v>
      </c>
      <c r="AY337" s="170" t="s">
        <v>153</v>
      </c>
    </row>
    <row r="338" spans="2:51" s="12" customFormat="1" ht="11.25">
      <c r="B338" s="169"/>
      <c r="D338" s="164" t="s">
        <v>166</v>
      </c>
      <c r="E338" s="170" t="s">
        <v>1</v>
      </c>
      <c r="F338" s="171" t="s">
        <v>415</v>
      </c>
      <c r="H338" s="172">
        <v>1.5</v>
      </c>
      <c r="I338" s="173"/>
      <c r="L338" s="169"/>
      <c r="M338" s="174"/>
      <c r="T338" s="175"/>
      <c r="AT338" s="170" t="s">
        <v>166</v>
      </c>
      <c r="AU338" s="170" t="s">
        <v>91</v>
      </c>
      <c r="AV338" s="12" t="s">
        <v>91</v>
      </c>
      <c r="AW338" s="12" t="s">
        <v>35</v>
      </c>
      <c r="AX338" s="12" t="s">
        <v>82</v>
      </c>
      <c r="AY338" s="170" t="s">
        <v>153</v>
      </c>
    </row>
    <row r="339" spans="2:51" s="12" customFormat="1" ht="11.25">
      <c r="B339" s="169"/>
      <c r="D339" s="164" t="s">
        <v>166</v>
      </c>
      <c r="E339" s="170" t="s">
        <v>1</v>
      </c>
      <c r="F339" s="171" t="s">
        <v>416</v>
      </c>
      <c r="H339" s="172">
        <v>0.9</v>
      </c>
      <c r="I339" s="173"/>
      <c r="L339" s="169"/>
      <c r="M339" s="174"/>
      <c r="T339" s="175"/>
      <c r="AT339" s="170" t="s">
        <v>166</v>
      </c>
      <c r="AU339" s="170" t="s">
        <v>91</v>
      </c>
      <c r="AV339" s="12" t="s">
        <v>91</v>
      </c>
      <c r="AW339" s="12" t="s">
        <v>35</v>
      </c>
      <c r="AX339" s="12" t="s">
        <v>82</v>
      </c>
      <c r="AY339" s="170" t="s">
        <v>153</v>
      </c>
    </row>
    <row r="340" spans="2:51" s="12" customFormat="1" ht="11.25">
      <c r="B340" s="169"/>
      <c r="D340" s="164" t="s">
        <v>166</v>
      </c>
      <c r="E340" s="170" t="s">
        <v>1</v>
      </c>
      <c r="F340" s="171" t="s">
        <v>417</v>
      </c>
      <c r="H340" s="172">
        <v>0.9</v>
      </c>
      <c r="I340" s="173"/>
      <c r="L340" s="169"/>
      <c r="M340" s="174"/>
      <c r="T340" s="175"/>
      <c r="AT340" s="170" t="s">
        <v>166</v>
      </c>
      <c r="AU340" s="170" t="s">
        <v>91</v>
      </c>
      <c r="AV340" s="12" t="s">
        <v>91</v>
      </c>
      <c r="AW340" s="12" t="s">
        <v>35</v>
      </c>
      <c r="AX340" s="12" t="s">
        <v>82</v>
      </c>
      <c r="AY340" s="170" t="s">
        <v>153</v>
      </c>
    </row>
    <row r="341" spans="2:51" s="12" customFormat="1" ht="11.25">
      <c r="B341" s="169"/>
      <c r="D341" s="164" t="s">
        <v>166</v>
      </c>
      <c r="E341" s="170" t="s">
        <v>1</v>
      </c>
      <c r="F341" s="171" t="s">
        <v>415</v>
      </c>
      <c r="H341" s="172">
        <v>1.5</v>
      </c>
      <c r="I341" s="173"/>
      <c r="L341" s="169"/>
      <c r="M341" s="174"/>
      <c r="T341" s="175"/>
      <c r="AT341" s="170" t="s">
        <v>166</v>
      </c>
      <c r="AU341" s="170" t="s">
        <v>91</v>
      </c>
      <c r="AV341" s="12" t="s">
        <v>91</v>
      </c>
      <c r="AW341" s="12" t="s">
        <v>35</v>
      </c>
      <c r="AX341" s="12" t="s">
        <v>82</v>
      </c>
      <c r="AY341" s="170" t="s">
        <v>153</v>
      </c>
    </row>
    <row r="342" spans="2:51" s="12" customFormat="1" ht="11.25">
      <c r="B342" s="169"/>
      <c r="D342" s="164" t="s">
        <v>166</v>
      </c>
      <c r="E342" s="170" t="s">
        <v>1</v>
      </c>
      <c r="F342" s="171" t="s">
        <v>418</v>
      </c>
      <c r="H342" s="172">
        <v>2.1</v>
      </c>
      <c r="I342" s="173"/>
      <c r="L342" s="169"/>
      <c r="M342" s="174"/>
      <c r="T342" s="175"/>
      <c r="AT342" s="170" t="s">
        <v>166</v>
      </c>
      <c r="AU342" s="170" t="s">
        <v>91</v>
      </c>
      <c r="AV342" s="12" t="s">
        <v>91</v>
      </c>
      <c r="AW342" s="12" t="s">
        <v>35</v>
      </c>
      <c r="AX342" s="12" t="s">
        <v>82</v>
      </c>
      <c r="AY342" s="170" t="s">
        <v>153</v>
      </c>
    </row>
    <row r="343" spans="2:51" s="12" customFormat="1" ht="11.25">
      <c r="B343" s="169"/>
      <c r="D343" s="164" t="s">
        <v>166</v>
      </c>
      <c r="E343" s="170" t="s">
        <v>1</v>
      </c>
      <c r="F343" s="171" t="s">
        <v>419</v>
      </c>
      <c r="H343" s="172">
        <v>1.2</v>
      </c>
      <c r="I343" s="173"/>
      <c r="L343" s="169"/>
      <c r="M343" s="174"/>
      <c r="T343" s="175"/>
      <c r="AT343" s="170" t="s">
        <v>166</v>
      </c>
      <c r="AU343" s="170" t="s">
        <v>91</v>
      </c>
      <c r="AV343" s="12" t="s">
        <v>91</v>
      </c>
      <c r="AW343" s="12" t="s">
        <v>35</v>
      </c>
      <c r="AX343" s="12" t="s">
        <v>82</v>
      </c>
      <c r="AY343" s="170" t="s">
        <v>153</v>
      </c>
    </row>
    <row r="344" spans="2:51" s="12" customFormat="1" ht="11.25">
      <c r="B344" s="169"/>
      <c r="D344" s="164" t="s">
        <v>166</v>
      </c>
      <c r="E344" s="170" t="s">
        <v>1</v>
      </c>
      <c r="F344" s="171" t="s">
        <v>420</v>
      </c>
      <c r="H344" s="172">
        <v>5</v>
      </c>
      <c r="I344" s="173"/>
      <c r="L344" s="169"/>
      <c r="M344" s="174"/>
      <c r="T344" s="175"/>
      <c r="AT344" s="170" t="s">
        <v>166</v>
      </c>
      <c r="AU344" s="170" t="s">
        <v>91</v>
      </c>
      <c r="AV344" s="12" t="s">
        <v>91</v>
      </c>
      <c r="AW344" s="12" t="s">
        <v>35</v>
      </c>
      <c r="AX344" s="12" t="s">
        <v>82</v>
      </c>
      <c r="AY344" s="170" t="s">
        <v>153</v>
      </c>
    </row>
    <row r="345" spans="2:51" s="12" customFormat="1" ht="11.25">
      <c r="B345" s="169"/>
      <c r="D345" s="164" t="s">
        <v>166</v>
      </c>
      <c r="E345" s="170" t="s">
        <v>1</v>
      </c>
      <c r="F345" s="171" t="s">
        <v>421</v>
      </c>
      <c r="H345" s="172">
        <v>2.5</v>
      </c>
      <c r="I345" s="173"/>
      <c r="L345" s="169"/>
      <c r="M345" s="174"/>
      <c r="T345" s="175"/>
      <c r="AT345" s="170" t="s">
        <v>166</v>
      </c>
      <c r="AU345" s="170" t="s">
        <v>91</v>
      </c>
      <c r="AV345" s="12" t="s">
        <v>91</v>
      </c>
      <c r="AW345" s="12" t="s">
        <v>35</v>
      </c>
      <c r="AX345" s="12" t="s">
        <v>82</v>
      </c>
      <c r="AY345" s="170" t="s">
        <v>153</v>
      </c>
    </row>
    <row r="346" spans="2:51" s="12" customFormat="1" ht="11.25">
      <c r="B346" s="169"/>
      <c r="D346" s="164" t="s">
        <v>166</v>
      </c>
      <c r="E346" s="170" t="s">
        <v>1</v>
      </c>
      <c r="F346" s="171" t="s">
        <v>422</v>
      </c>
      <c r="H346" s="172">
        <v>1.6</v>
      </c>
      <c r="I346" s="173"/>
      <c r="L346" s="169"/>
      <c r="M346" s="174"/>
      <c r="T346" s="175"/>
      <c r="AT346" s="170" t="s">
        <v>166</v>
      </c>
      <c r="AU346" s="170" t="s">
        <v>91</v>
      </c>
      <c r="AV346" s="12" t="s">
        <v>91</v>
      </c>
      <c r="AW346" s="12" t="s">
        <v>35</v>
      </c>
      <c r="AX346" s="12" t="s">
        <v>82</v>
      </c>
      <c r="AY346" s="170" t="s">
        <v>153</v>
      </c>
    </row>
    <row r="347" spans="2:51" s="13" customFormat="1" ht="11.25">
      <c r="B347" s="176"/>
      <c r="D347" s="164" t="s">
        <v>166</v>
      </c>
      <c r="E347" s="177" t="s">
        <v>1</v>
      </c>
      <c r="F347" s="178" t="s">
        <v>174</v>
      </c>
      <c r="H347" s="179">
        <v>18.7</v>
      </c>
      <c r="I347" s="180"/>
      <c r="L347" s="176"/>
      <c r="M347" s="181"/>
      <c r="T347" s="182"/>
      <c r="AT347" s="177" t="s">
        <v>166</v>
      </c>
      <c r="AU347" s="177" t="s">
        <v>91</v>
      </c>
      <c r="AV347" s="13" t="s">
        <v>160</v>
      </c>
      <c r="AW347" s="13" t="s">
        <v>35</v>
      </c>
      <c r="AX347" s="13" t="s">
        <v>21</v>
      </c>
      <c r="AY347" s="177" t="s">
        <v>153</v>
      </c>
    </row>
    <row r="348" spans="2:65" s="1" customFormat="1" ht="24.2" customHeight="1">
      <c r="B348" s="34"/>
      <c r="C348" s="153" t="s">
        <v>423</v>
      </c>
      <c r="D348" s="153" t="s">
        <v>155</v>
      </c>
      <c r="E348" s="154" t="s">
        <v>424</v>
      </c>
      <c r="F348" s="155" t="s">
        <v>425</v>
      </c>
      <c r="G348" s="156" t="s">
        <v>411</v>
      </c>
      <c r="H348" s="157">
        <v>91.65</v>
      </c>
      <c r="I348" s="158"/>
      <c r="J348" s="159">
        <f>ROUND(I348*H348,2)</f>
        <v>0</v>
      </c>
      <c r="K348" s="155" t="s">
        <v>159</v>
      </c>
      <c r="L348" s="34"/>
      <c r="M348" s="160" t="s">
        <v>1</v>
      </c>
      <c r="N348" s="127" t="s">
        <v>47</v>
      </c>
      <c r="P348" s="161">
        <f>O348*H348</f>
        <v>0</v>
      </c>
      <c r="Q348" s="161">
        <v>0</v>
      </c>
      <c r="R348" s="161">
        <f>Q348*H348</f>
        <v>0</v>
      </c>
      <c r="S348" s="161">
        <v>0.066</v>
      </c>
      <c r="T348" s="162">
        <f>S348*H348</f>
        <v>6.048900000000001</v>
      </c>
      <c r="AR348" s="163" t="s">
        <v>160</v>
      </c>
      <c r="AT348" s="163" t="s">
        <v>155</v>
      </c>
      <c r="AU348" s="163" t="s">
        <v>91</v>
      </c>
      <c r="AY348" s="17" t="s">
        <v>153</v>
      </c>
      <c r="BE348" s="96">
        <f>IF(N348="základní",J348,0)</f>
        <v>0</v>
      </c>
      <c r="BF348" s="96">
        <f>IF(N348="snížená",J348,0)</f>
        <v>0</v>
      </c>
      <c r="BG348" s="96">
        <f>IF(N348="zákl. přenesená",J348,0)</f>
        <v>0</v>
      </c>
      <c r="BH348" s="96">
        <f>IF(N348="sníž. přenesená",J348,0)</f>
        <v>0</v>
      </c>
      <c r="BI348" s="96">
        <f>IF(N348="nulová",J348,0)</f>
        <v>0</v>
      </c>
      <c r="BJ348" s="17" t="s">
        <v>21</v>
      </c>
      <c r="BK348" s="96">
        <f>ROUND(I348*H348,2)</f>
        <v>0</v>
      </c>
      <c r="BL348" s="17" t="s">
        <v>160</v>
      </c>
      <c r="BM348" s="163" t="s">
        <v>426</v>
      </c>
    </row>
    <row r="349" spans="2:47" s="1" customFormat="1" ht="19.5">
      <c r="B349" s="34"/>
      <c r="D349" s="164" t="s">
        <v>162</v>
      </c>
      <c r="F349" s="165" t="s">
        <v>427</v>
      </c>
      <c r="I349" s="129"/>
      <c r="L349" s="34"/>
      <c r="M349" s="166"/>
      <c r="T349" s="58"/>
      <c r="AT349" s="17" t="s">
        <v>162</v>
      </c>
      <c r="AU349" s="17" t="s">
        <v>91</v>
      </c>
    </row>
    <row r="350" spans="2:47" s="1" customFormat="1" ht="11.25">
      <c r="B350" s="34"/>
      <c r="D350" s="167" t="s">
        <v>164</v>
      </c>
      <c r="F350" s="168" t="s">
        <v>428</v>
      </c>
      <c r="I350" s="129"/>
      <c r="L350" s="34"/>
      <c r="M350" s="166"/>
      <c r="T350" s="58"/>
      <c r="AT350" s="17" t="s">
        <v>164</v>
      </c>
      <c r="AU350" s="17" t="s">
        <v>91</v>
      </c>
    </row>
    <row r="351" spans="2:51" s="14" customFormat="1" ht="11.25">
      <c r="B351" s="183"/>
      <c r="D351" s="164" t="s">
        <v>166</v>
      </c>
      <c r="E351" s="184" t="s">
        <v>1</v>
      </c>
      <c r="F351" s="185" t="s">
        <v>429</v>
      </c>
      <c r="H351" s="184" t="s">
        <v>1</v>
      </c>
      <c r="I351" s="186"/>
      <c r="L351" s="183"/>
      <c r="M351" s="187"/>
      <c r="T351" s="188"/>
      <c r="AT351" s="184" t="s">
        <v>166</v>
      </c>
      <c r="AU351" s="184" t="s">
        <v>91</v>
      </c>
      <c r="AV351" s="14" t="s">
        <v>21</v>
      </c>
      <c r="AW351" s="14" t="s">
        <v>35</v>
      </c>
      <c r="AX351" s="14" t="s">
        <v>82</v>
      </c>
      <c r="AY351" s="184" t="s">
        <v>153</v>
      </c>
    </row>
    <row r="352" spans="2:51" s="12" customFormat="1" ht="11.25">
      <c r="B352" s="169"/>
      <c r="D352" s="164" t="s">
        <v>166</v>
      </c>
      <c r="E352" s="170" t="s">
        <v>1</v>
      </c>
      <c r="F352" s="171" t="s">
        <v>430</v>
      </c>
      <c r="H352" s="172">
        <v>6.25</v>
      </c>
      <c r="I352" s="173"/>
      <c r="L352" s="169"/>
      <c r="M352" s="174"/>
      <c r="T352" s="175"/>
      <c r="AT352" s="170" t="s">
        <v>166</v>
      </c>
      <c r="AU352" s="170" t="s">
        <v>91</v>
      </c>
      <c r="AV352" s="12" t="s">
        <v>91</v>
      </c>
      <c r="AW352" s="12" t="s">
        <v>35</v>
      </c>
      <c r="AX352" s="12" t="s">
        <v>82</v>
      </c>
      <c r="AY352" s="170" t="s">
        <v>153</v>
      </c>
    </row>
    <row r="353" spans="2:51" s="12" customFormat="1" ht="11.25">
      <c r="B353" s="169"/>
      <c r="D353" s="164" t="s">
        <v>166</v>
      </c>
      <c r="E353" s="170" t="s">
        <v>1</v>
      </c>
      <c r="F353" s="171" t="s">
        <v>431</v>
      </c>
      <c r="H353" s="172">
        <v>6.5</v>
      </c>
      <c r="I353" s="173"/>
      <c r="L353" s="169"/>
      <c r="M353" s="174"/>
      <c r="T353" s="175"/>
      <c r="AT353" s="170" t="s">
        <v>166</v>
      </c>
      <c r="AU353" s="170" t="s">
        <v>91</v>
      </c>
      <c r="AV353" s="12" t="s">
        <v>91</v>
      </c>
      <c r="AW353" s="12" t="s">
        <v>35</v>
      </c>
      <c r="AX353" s="12" t="s">
        <v>82</v>
      </c>
      <c r="AY353" s="170" t="s">
        <v>153</v>
      </c>
    </row>
    <row r="354" spans="2:51" s="12" customFormat="1" ht="11.25">
      <c r="B354" s="169"/>
      <c r="D354" s="164" t="s">
        <v>166</v>
      </c>
      <c r="E354" s="170" t="s">
        <v>1</v>
      </c>
      <c r="F354" s="171" t="s">
        <v>432</v>
      </c>
      <c r="H354" s="172">
        <v>8.75</v>
      </c>
      <c r="I354" s="173"/>
      <c r="L354" s="169"/>
      <c r="M354" s="174"/>
      <c r="T354" s="175"/>
      <c r="AT354" s="170" t="s">
        <v>166</v>
      </c>
      <c r="AU354" s="170" t="s">
        <v>91</v>
      </c>
      <c r="AV354" s="12" t="s">
        <v>91</v>
      </c>
      <c r="AW354" s="12" t="s">
        <v>35</v>
      </c>
      <c r="AX354" s="12" t="s">
        <v>82</v>
      </c>
      <c r="AY354" s="170" t="s">
        <v>153</v>
      </c>
    </row>
    <row r="355" spans="2:51" s="12" customFormat="1" ht="11.25">
      <c r="B355" s="169"/>
      <c r="D355" s="164" t="s">
        <v>166</v>
      </c>
      <c r="E355" s="170" t="s">
        <v>1</v>
      </c>
      <c r="F355" s="171" t="s">
        <v>433</v>
      </c>
      <c r="H355" s="172">
        <v>15.5</v>
      </c>
      <c r="I355" s="173"/>
      <c r="L355" s="169"/>
      <c r="M355" s="174"/>
      <c r="T355" s="175"/>
      <c r="AT355" s="170" t="s">
        <v>166</v>
      </c>
      <c r="AU355" s="170" t="s">
        <v>91</v>
      </c>
      <c r="AV355" s="12" t="s">
        <v>91</v>
      </c>
      <c r="AW355" s="12" t="s">
        <v>35</v>
      </c>
      <c r="AX355" s="12" t="s">
        <v>82</v>
      </c>
      <c r="AY355" s="170" t="s">
        <v>153</v>
      </c>
    </row>
    <row r="356" spans="2:51" s="14" customFormat="1" ht="11.25">
      <c r="B356" s="183"/>
      <c r="D356" s="164" t="s">
        <v>166</v>
      </c>
      <c r="E356" s="184" t="s">
        <v>1</v>
      </c>
      <c r="F356" s="185" t="s">
        <v>434</v>
      </c>
      <c r="H356" s="184" t="s">
        <v>1</v>
      </c>
      <c r="I356" s="186"/>
      <c r="L356" s="183"/>
      <c r="M356" s="187"/>
      <c r="T356" s="188"/>
      <c r="AT356" s="184" t="s">
        <v>166</v>
      </c>
      <c r="AU356" s="184" t="s">
        <v>91</v>
      </c>
      <c r="AV356" s="14" t="s">
        <v>21</v>
      </c>
      <c r="AW356" s="14" t="s">
        <v>35</v>
      </c>
      <c r="AX356" s="14" t="s">
        <v>82</v>
      </c>
      <c r="AY356" s="184" t="s">
        <v>153</v>
      </c>
    </row>
    <row r="357" spans="2:51" s="12" customFormat="1" ht="11.25">
      <c r="B357" s="169"/>
      <c r="D357" s="164" t="s">
        <v>166</v>
      </c>
      <c r="E357" s="170" t="s">
        <v>1</v>
      </c>
      <c r="F357" s="171" t="s">
        <v>435</v>
      </c>
      <c r="H357" s="172">
        <v>18.55</v>
      </c>
      <c r="I357" s="173"/>
      <c r="L357" s="169"/>
      <c r="M357" s="174"/>
      <c r="T357" s="175"/>
      <c r="AT357" s="170" t="s">
        <v>166</v>
      </c>
      <c r="AU357" s="170" t="s">
        <v>91</v>
      </c>
      <c r="AV357" s="12" t="s">
        <v>91</v>
      </c>
      <c r="AW357" s="12" t="s">
        <v>35</v>
      </c>
      <c r="AX357" s="12" t="s">
        <v>82</v>
      </c>
      <c r="AY357" s="170" t="s">
        <v>153</v>
      </c>
    </row>
    <row r="358" spans="2:51" s="12" customFormat="1" ht="11.25">
      <c r="B358" s="169"/>
      <c r="D358" s="164" t="s">
        <v>166</v>
      </c>
      <c r="E358" s="170" t="s">
        <v>1</v>
      </c>
      <c r="F358" s="171" t="s">
        <v>436</v>
      </c>
      <c r="H358" s="172">
        <v>4.6</v>
      </c>
      <c r="I358" s="173"/>
      <c r="L358" s="169"/>
      <c r="M358" s="174"/>
      <c r="T358" s="175"/>
      <c r="AT358" s="170" t="s">
        <v>166</v>
      </c>
      <c r="AU358" s="170" t="s">
        <v>91</v>
      </c>
      <c r="AV358" s="12" t="s">
        <v>91</v>
      </c>
      <c r="AW358" s="12" t="s">
        <v>35</v>
      </c>
      <c r="AX358" s="12" t="s">
        <v>82</v>
      </c>
      <c r="AY358" s="170" t="s">
        <v>153</v>
      </c>
    </row>
    <row r="359" spans="2:51" s="12" customFormat="1" ht="11.25">
      <c r="B359" s="169"/>
      <c r="D359" s="164" t="s">
        <v>166</v>
      </c>
      <c r="E359" s="170" t="s">
        <v>1</v>
      </c>
      <c r="F359" s="171" t="s">
        <v>437</v>
      </c>
      <c r="H359" s="172">
        <v>14.9</v>
      </c>
      <c r="I359" s="173"/>
      <c r="L359" s="169"/>
      <c r="M359" s="174"/>
      <c r="T359" s="175"/>
      <c r="AT359" s="170" t="s">
        <v>166</v>
      </c>
      <c r="AU359" s="170" t="s">
        <v>91</v>
      </c>
      <c r="AV359" s="12" t="s">
        <v>91</v>
      </c>
      <c r="AW359" s="12" t="s">
        <v>35</v>
      </c>
      <c r="AX359" s="12" t="s">
        <v>82</v>
      </c>
      <c r="AY359" s="170" t="s">
        <v>153</v>
      </c>
    </row>
    <row r="360" spans="2:51" s="12" customFormat="1" ht="11.25">
      <c r="B360" s="169"/>
      <c r="D360" s="164" t="s">
        <v>166</v>
      </c>
      <c r="E360" s="170" t="s">
        <v>1</v>
      </c>
      <c r="F360" s="171" t="s">
        <v>438</v>
      </c>
      <c r="H360" s="172">
        <v>16.6</v>
      </c>
      <c r="I360" s="173"/>
      <c r="L360" s="169"/>
      <c r="M360" s="174"/>
      <c r="T360" s="175"/>
      <c r="AT360" s="170" t="s">
        <v>166</v>
      </c>
      <c r="AU360" s="170" t="s">
        <v>91</v>
      </c>
      <c r="AV360" s="12" t="s">
        <v>91</v>
      </c>
      <c r="AW360" s="12" t="s">
        <v>35</v>
      </c>
      <c r="AX360" s="12" t="s">
        <v>82</v>
      </c>
      <c r="AY360" s="170" t="s">
        <v>153</v>
      </c>
    </row>
    <row r="361" spans="2:51" s="13" customFormat="1" ht="11.25">
      <c r="B361" s="176"/>
      <c r="D361" s="164" t="s">
        <v>166</v>
      </c>
      <c r="E361" s="177" t="s">
        <v>1</v>
      </c>
      <c r="F361" s="178" t="s">
        <v>174</v>
      </c>
      <c r="H361" s="179">
        <v>91.65</v>
      </c>
      <c r="I361" s="180"/>
      <c r="L361" s="176"/>
      <c r="M361" s="181"/>
      <c r="T361" s="182"/>
      <c r="AT361" s="177" t="s">
        <v>166</v>
      </c>
      <c r="AU361" s="177" t="s">
        <v>91</v>
      </c>
      <c r="AV361" s="13" t="s">
        <v>160</v>
      </c>
      <c r="AW361" s="13" t="s">
        <v>35</v>
      </c>
      <c r="AX361" s="13" t="s">
        <v>21</v>
      </c>
      <c r="AY361" s="177" t="s">
        <v>153</v>
      </c>
    </row>
    <row r="362" spans="2:65" s="1" customFormat="1" ht="33" customHeight="1">
      <c r="B362" s="34"/>
      <c r="C362" s="153" t="s">
        <v>439</v>
      </c>
      <c r="D362" s="153" t="s">
        <v>155</v>
      </c>
      <c r="E362" s="154" t="s">
        <v>440</v>
      </c>
      <c r="F362" s="155" t="s">
        <v>441</v>
      </c>
      <c r="G362" s="156" t="s">
        <v>411</v>
      </c>
      <c r="H362" s="157">
        <v>403.6</v>
      </c>
      <c r="I362" s="158"/>
      <c r="J362" s="159">
        <f>ROUND(I362*H362,2)</f>
        <v>0</v>
      </c>
      <c r="K362" s="155" t="s">
        <v>159</v>
      </c>
      <c r="L362" s="34"/>
      <c r="M362" s="160" t="s">
        <v>1</v>
      </c>
      <c r="N362" s="127" t="s">
        <v>47</v>
      </c>
      <c r="P362" s="161">
        <f>O362*H362</f>
        <v>0</v>
      </c>
      <c r="Q362" s="161">
        <v>0</v>
      </c>
      <c r="R362" s="161">
        <f>Q362*H362</f>
        <v>0</v>
      </c>
      <c r="S362" s="161">
        <v>0.022</v>
      </c>
      <c r="T362" s="162">
        <f>S362*H362</f>
        <v>8.8792</v>
      </c>
      <c r="AR362" s="163" t="s">
        <v>160</v>
      </c>
      <c r="AT362" s="163" t="s">
        <v>155</v>
      </c>
      <c r="AU362" s="163" t="s">
        <v>91</v>
      </c>
      <c r="AY362" s="17" t="s">
        <v>153</v>
      </c>
      <c r="BE362" s="96">
        <f>IF(N362="základní",J362,0)</f>
        <v>0</v>
      </c>
      <c r="BF362" s="96">
        <f>IF(N362="snížená",J362,0)</f>
        <v>0</v>
      </c>
      <c r="BG362" s="96">
        <f>IF(N362="zákl. přenesená",J362,0)</f>
        <v>0</v>
      </c>
      <c r="BH362" s="96">
        <f>IF(N362="sníž. přenesená",J362,0)</f>
        <v>0</v>
      </c>
      <c r="BI362" s="96">
        <f>IF(N362="nulová",J362,0)</f>
        <v>0</v>
      </c>
      <c r="BJ362" s="17" t="s">
        <v>21</v>
      </c>
      <c r="BK362" s="96">
        <f>ROUND(I362*H362,2)</f>
        <v>0</v>
      </c>
      <c r="BL362" s="17" t="s">
        <v>160</v>
      </c>
      <c r="BM362" s="163" t="s">
        <v>442</v>
      </c>
    </row>
    <row r="363" spans="2:47" s="1" customFormat="1" ht="29.25">
      <c r="B363" s="34"/>
      <c r="D363" s="164" t="s">
        <v>162</v>
      </c>
      <c r="F363" s="165" t="s">
        <v>443</v>
      </c>
      <c r="I363" s="129"/>
      <c r="L363" s="34"/>
      <c r="M363" s="166"/>
      <c r="T363" s="58"/>
      <c r="AT363" s="17" t="s">
        <v>162</v>
      </c>
      <c r="AU363" s="17" t="s">
        <v>91</v>
      </c>
    </row>
    <row r="364" spans="2:47" s="1" customFormat="1" ht="11.25">
      <c r="B364" s="34"/>
      <c r="D364" s="167" t="s">
        <v>164</v>
      </c>
      <c r="F364" s="168" t="s">
        <v>444</v>
      </c>
      <c r="I364" s="129"/>
      <c r="L364" s="34"/>
      <c r="M364" s="166"/>
      <c r="T364" s="58"/>
      <c r="AT364" s="17" t="s">
        <v>164</v>
      </c>
      <c r="AU364" s="17" t="s">
        <v>91</v>
      </c>
    </row>
    <row r="365" spans="2:51" s="14" customFormat="1" ht="11.25">
      <c r="B365" s="183"/>
      <c r="D365" s="164" t="s">
        <v>166</v>
      </c>
      <c r="E365" s="184" t="s">
        <v>1</v>
      </c>
      <c r="F365" s="185" t="s">
        <v>445</v>
      </c>
      <c r="H365" s="184" t="s">
        <v>1</v>
      </c>
      <c r="I365" s="186"/>
      <c r="L365" s="183"/>
      <c r="M365" s="187"/>
      <c r="T365" s="188"/>
      <c r="AT365" s="184" t="s">
        <v>166</v>
      </c>
      <c r="AU365" s="184" t="s">
        <v>91</v>
      </c>
      <c r="AV365" s="14" t="s">
        <v>21</v>
      </c>
      <c r="AW365" s="14" t="s">
        <v>35</v>
      </c>
      <c r="AX365" s="14" t="s">
        <v>82</v>
      </c>
      <c r="AY365" s="184" t="s">
        <v>153</v>
      </c>
    </row>
    <row r="366" spans="2:51" s="12" customFormat="1" ht="11.25">
      <c r="B366" s="169"/>
      <c r="D366" s="164" t="s">
        <v>166</v>
      </c>
      <c r="E366" s="170" t="s">
        <v>1</v>
      </c>
      <c r="F366" s="171" t="s">
        <v>446</v>
      </c>
      <c r="H366" s="172">
        <v>31.25</v>
      </c>
      <c r="I366" s="173"/>
      <c r="L366" s="169"/>
      <c r="M366" s="174"/>
      <c r="T366" s="175"/>
      <c r="AT366" s="170" t="s">
        <v>166</v>
      </c>
      <c r="AU366" s="170" t="s">
        <v>91</v>
      </c>
      <c r="AV366" s="12" t="s">
        <v>91</v>
      </c>
      <c r="AW366" s="12" t="s">
        <v>35</v>
      </c>
      <c r="AX366" s="12" t="s">
        <v>82</v>
      </c>
      <c r="AY366" s="170" t="s">
        <v>153</v>
      </c>
    </row>
    <row r="367" spans="2:51" s="12" customFormat="1" ht="11.25">
      <c r="B367" s="169"/>
      <c r="D367" s="164" t="s">
        <v>166</v>
      </c>
      <c r="E367" s="170" t="s">
        <v>1</v>
      </c>
      <c r="F367" s="171" t="s">
        <v>447</v>
      </c>
      <c r="H367" s="172">
        <v>32.5</v>
      </c>
      <c r="I367" s="173"/>
      <c r="L367" s="169"/>
      <c r="M367" s="174"/>
      <c r="T367" s="175"/>
      <c r="AT367" s="170" t="s">
        <v>166</v>
      </c>
      <c r="AU367" s="170" t="s">
        <v>91</v>
      </c>
      <c r="AV367" s="12" t="s">
        <v>91</v>
      </c>
      <c r="AW367" s="12" t="s">
        <v>35</v>
      </c>
      <c r="AX367" s="12" t="s">
        <v>82</v>
      </c>
      <c r="AY367" s="170" t="s">
        <v>153</v>
      </c>
    </row>
    <row r="368" spans="2:51" s="12" customFormat="1" ht="11.25">
      <c r="B368" s="169"/>
      <c r="D368" s="164" t="s">
        <v>166</v>
      </c>
      <c r="E368" s="170" t="s">
        <v>1</v>
      </c>
      <c r="F368" s="171" t="s">
        <v>448</v>
      </c>
      <c r="H368" s="172">
        <v>43.75</v>
      </c>
      <c r="I368" s="173"/>
      <c r="L368" s="169"/>
      <c r="M368" s="174"/>
      <c r="T368" s="175"/>
      <c r="AT368" s="170" t="s">
        <v>166</v>
      </c>
      <c r="AU368" s="170" t="s">
        <v>91</v>
      </c>
      <c r="AV368" s="12" t="s">
        <v>91</v>
      </c>
      <c r="AW368" s="12" t="s">
        <v>35</v>
      </c>
      <c r="AX368" s="12" t="s">
        <v>82</v>
      </c>
      <c r="AY368" s="170" t="s">
        <v>153</v>
      </c>
    </row>
    <row r="369" spans="2:51" s="12" customFormat="1" ht="11.25">
      <c r="B369" s="169"/>
      <c r="D369" s="164" t="s">
        <v>166</v>
      </c>
      <c r="E369" s="170" t="s">
        <v>1</v>
      </c>
      <c r="F369" s="171" t="s">
        <v>449</v>
      </c>
      <c r="H369" s="172">
        <v>77.5</v>
      </c>
      <c r="I369" s="173"/>
      <c r="L369" s="169"/>
      <c r="M369" s="174"/>
      <c r="T369" s="175"/>
      <c r="AT369" s="170" t="s">
        <v>166</v>
      </c>
      <c r="AU369" s="170" t="s">
        <v>91</v>
      </c>
      <c r="AV369" s="12" t="s">
        <v>91</v>
      </c>
      <c r="AW369" s="12" t="s">
        <v>35</v>
      </c>
      <c r="AX369" s="12" t="s">
        <v>82</v>
      </c>
      <c r="AY369" s="170" t="s">
        <v>153</v>
      </c>
    </row>
    <row r="370" spans="2:51" s="14" customFormat="1" ht="11.25">
      <c r="B370" s="183"/>
      <c r="D370" s="164" t="s">
        <v>166</v>
      </c>
      <c r="E370" s="184" t="s">
        <v>1</v>
      </c>
      <c r="F370" s="185" t="s">
        <v>450</v>
      </c>
      <c r="H370" s="184" t="s">
        <v>1</v>
      </c>
      <c r="I370" s="186"/>
      <c r="L370" s="183"/>
      <c r="M370" s="187"/>
      <c r="T370" s="188"/>
      <c r="AT370" s="184" t="s">
        <v>166</v>
      </c>
      <c r="AU370" s="184" t="s">
        <v>91</v>
      </c>
      <c r="AV370" s="14" t="s">
        <v>21</v>
      </c>
      <c r="AW370" s="14" t="s">
        <v>35</v>
      </c>
      <c r="AX370" s="14" t="s">
        <v>82</v>
      </c>
      <c r="AY370" s="184" t="s">
        <v>153</v>
      </c>
    </row>
    <row r="371" spans="2:51" s="12" customFormat="1" ht="11.25">
      <c r="B371" s="169"/>
      <c r="D371" s="164" t="s">
        <v>166</v>
      </c>
      <c r="E371" s="170" t="s">
        <v>1</v>
      </c>
      <c r="F371" s="171" t="s">
        <v>451</v>
      </c>
      <c r="H371" s="172">
        <v>74.2</v>
      </c>
      <c r="I371" s="173"/>
      <c r="L371" s="169"/>
      <c r="M371" s="174"/>
      <c r="T371" s="175"/>
      <c r="AT371" s="170" t="s">
        <v>166</v>
      </c>
      <c r="AU371" s="170" t="s">
        <v>91</v>
      </c>
      <c r="AV371" s="12" t="s">
        <v>91</v>
      </c>
      <c r="AW371" s="12" t="s">
        <v>35</v>
      </c>
      <c r="AX371" s="12" t="s">
        <v>82</v>
      </c>
      <c r="AY371" s="170" t="s">
        <v>153</v>
      </c>
    </row>
    <row r="372" spans="2:51" s="12" customFormat="1" ht="11.25">
      <c r="B372" s="169"/>
      <c r="D372" s="164" t="s">
        <v>166</v>
      </c>
      <c r="E372" s="170" t="s">
        <v>1</v>
      </c>
      <c r="F372" s="171" t="s">
        <v>452</v>
      </c>
      <c r="H372" s="172">
        <v>18.4</v>
      </c>
      <c r="I372" s="173"/>
      <c r="L372" s="169"/>
      <c r="M372" s="174"/>
      <c r="T372" s="175"/>
      <c r="AT372" s="170" t="s">
        <v>166</v>
      </c>
      <c r="AU372" s="170" t="s">
        <v>91</v>
      </c>
      <c r="AV372" s="12" t="s">
        <v>91</v>
      </c>
      <c r="AW372" s="12" t="s">
        <v>35</v>
      </c>
      <c r="AX372" s="12" t="s">
        <v>82</v>
      </c>
      <c r="AY372" s="170" t="s">
        <v>153</v>
      </c>
    </row>
    <row r="373" spans="2:51" s="12" customFormat="1" ht="11.25">
      <c r="B373" s="169"/>
      <c r="D373" s="164" t="s">
        <v>166</v>
      </c>
      <c r="E373" s="170" t="s">
        <v>1</v>
      </c>
      <c r="F373" s="171" t="s">
        <v>453</v>
      </c>
      <c r="H373" s="172">
        <v>59.6</v>
      </c>
      <c r="I373" s="173"/>
      <c r="L373" s="169"/>
      <c r="M373" s="174"/>
      <c r="T373" s="175"/>
      <c r="AT373" s="170" t="s">
        <v>166</v>
      </c>
      <c r="AU373" s="170" t="s">
        <v>91</v>
      </c>
      <c r="AV373" s="12" t="s">
        <v>91</v>
      </c>
      <c r="AW373" s="12" t="s">
        <v>35</v>
      </c>
      <c r="AX373" s="12" t="s">
        <v>82</v>
      </c>
      <c r="AY373" s="170" t="s">
        <v>153</v>
      </c>
    </row>
    <row r="374" spans="2:51" s="12" customFormat="1" ht="11.25">
      <c r="B374" s="169"/>
      <c r="D374" s="164" t="s">
        <v>166</v>
      </c>
      <c r="E374" s="170" t="s">
        <v>1</v>
      </c>
      <c r="F374" s="171" t="s">
        <v>454</v>
      </c>
      <c r="H374" s="172">
        <v>66.4</v>
      </c>
      <c r="I374" s="173"/>
      <c r="L374" s="169"/>
      <c r="M374" s="174"/>
      <c r="T374" s="175"/>
      <c r="AT374" s="170" t="s">
        <v>166</v>
      </c>
      <c r="AU374" s="170" t="s">
        <v>91</v>
      </c>
      <c r="AV374" s="12" t="s">
        <v>91</v>
      </c>
      <c r="AW374" s="12" t="s">
        <v>35</v>
      </c>
      <c r="AX374" s="12" t="s">
        <v>82</v>
      </c>
      <c r="AY374" s="170" t="s">
        <v>153</v>
      </c>
    </row>
    <row r="375" spans="2:51" s="13" customFormat="1" ht="11.25">
      <c r="B375" s="176"/>
      <c r="D375" s="164" t="s">
        <v>166</v>
      </c>
      <c r="E375" s="177" t="s">
        <v>1</v>
      </c>
      <c r="F375" s="178" t="s">
        <v>174</v>
      </c>
      <c r="H375" s="179">
        <v>403.6</v>
      </c>
      <c r="I375" s="180"/>
      <c r="L375" s="176"/>
      <c r="M375" s="181"/>
      <c r="T375" s="182"/>
      <c r="AT375" s="177" t="s">
        <v>166</v>
      </c>
      <c r="AU375" s="177" t="s">
        <v>91</v>
      </c>
      <c r="AV375" s="13" t="s">
        <v>160</v>
      </c>
      <c r="AW375" s="13" t="s">
        <v>35</v>
      </c>
      <c r="AX375" s="13" t="s">
        <v>21</v>
      </c>
      <c r="AY375" s="177" t="s">
        <v>153</v>
      </c>
    </row>
    <row r="376" spans="2:65" s="1" customFormat="1" ht="24.2" customHeight="1">
      <c r="B376" s="34"/>
      <c r="C376" s="153" t="s">
        <v>455</v>
      </c>
      <c r="D376" s="153" t="s">
        <v>155</v>
      </c>
      <c r="E376" s="154" t="s">
        <v>456</v>
      </c>
      <c r="F376" s="155" t="s">
        <v>457</v>
      </c>
      <c r="G376" s="156" t="s">
        <v>411</v>
      </c>
      <c r="H376" s="157">
        <v>91.65</v>
      </c>
      <c r="I376" s="158"/>
      <c r="J376" s="159">
        <f>ROUND(I376*H376,2)</f>
        <v>0</v>
      </c>
      <c r="K376" s="155" t="s">
        <v>159</v>
      </c>
      <c r="L376" s="34"/>
      <c r="M376" s="160" t="s">
        <v>1</v>
      </c>
      <c r="N376" s="127" t="s">
        <v>47</v>
      </c>
      <c r="P376" s="161">
        <f>O376*H376</f>
        <v>0</v>
      </c>
      <c r="Q376" s="161">
        <v>0</v>
      </c>
      <c r="R376" s="161">
        <f>Q376*H376</f>
        <v>0</v>
      </c>
      <c r="S376" s="161">
        <v>0.099</v>
      </c>
      <c r="T376" s="162">
        <f>S376*H376</f>
        <v>9.073350000000001</v>
      </c>
      <c r="AR376" s="163" t="s">
        <v>160</v>
      </c>
      <c r="AT376" s="163" t="s">
        <v>155</v>
      </c>
      <c r="AU376" s="163" t="s">
        <v>91</v>
      </c>
      <c r="AY376" s="17" t="s">
        <v>153</v>
      </c>
      <c r="BE376" s="96">
        <f>IF(N376="základní",J376,0)</f>
        <v>0</v>
      </c>
      <c r="BF376" s="96">
        <f>IF(N376="snížená",J376,0)</f>
        <v>0</v>
      </c>
      <c r="BG376" s="96">
        <f>IF(N376="zákl. přenesená",J376,0)</f>
        <v>0</v>
      </c>
      <c r="BH376" s="96">
        <f>IF(N376="sníž. přenesená",J376,0)</f>
        <v>0</v>
      </c>
      <c r="BI376" s="96">
        <f>IF(N376="nulová",J376,0)</f>
        <v>0</v>
      </c>
      <c r="BJ376" s="17" t="s">
        <v>21</v>
      </c>
      <c r="BK376" s="96">
        <f>ROUND(I376*H376,2)</f>
        <v>0</v>
      </c>
      <c r="BL376" s="17" t="s">
        <v>160</v>
      </c>
      <c r="BM376" s="163" t="s">
        <v>458</v>
      </c>
    </row>
    <row r="377" spans="2:47" s="1" customFormat="1" ht="19.5">
      <c r="B377" s="34"/>
      <c r="D377" s="164" t="s">
        <v>162</v>
      </c>
      <c r="F377" s="165" t="s">
        <v>459</v>
      </c>
      <c r="I377" s="129"/>
      <c r="L377" s="34"/>
      <c r="M377" s="166"/>
      <c r="T377" s="58"/>
      <c r="AT377" s="17" t="s">
        <v>162</v>
      </c>
      <c r="AU377" s="17" t="s">
        <v>91</v>
      </c>
    </row>
    <row r="378" spans="2:47" s="1" customFormat="1" ht="11.25">
      <c r="B378" s="34"/>
      <c r="D378" s="167" t="s">
        <v>164</v>
      </c>
      <c r="F378" s="168" t="s">
        <v>460</v>
      </c>
      <c r="I378" s="129"/>
      <c r="L378" s="34"/>
      <c r="M378" s="166"/>
      <c r="T378" s="58"/>
      <c r="AT378" s="17" t="s">
        <v>164</v>
      </c>
      <c r="AU378" s="17" t="s">
        <v>91</v>
      </c>
    </row>
    <row r="379" spans="2:51" s="14" customFormat="1" ht="11.25">
      <c r="B379" s="183"/>
      <c r="D379" s="164" t="s">
        <v>166</v>
      </c>
      <c r="E379" s="184" t="s">
        <v>1</v>
      </c>
      <c r="F379" s="185" t="s">
        <v>461</v>
      </c>
      <c r="H379" s="184" t="s">
        <v>1</v>
      </c>
      <c r="I379" s="186"/>
      <c r="L379" s="183"/>
      <c r="M379" s="187"/>
      <c r="T379" s="188"/>
      <c r="AT379" s="184" t="s">
        <v>166</v>
      </c>
      <c r="AU379" s="184" t="s">
        <v>91</v>
      </c>
      <c r="AV379" s="14" t="s">
        <v>21</v>
      </c>
      <c r="AW379" s="14" t="s">
        <v>35</v>
      </c>
      <c r="AX379" s="14" t="s">
        <v>82</v>
      </c>
      <c r="AY379" s="184" t="s">
        <v>153</v>
      </c>
    </row>
    <row r="380" spans="2:51" s="12" customFormat="1" ht="11.25">
      <c r="B380" s="169"/>
      <c r="D380" s="164" t="s">
        <v>166</v>
      </c>
      <c r="E380" s="170" t="s">
        <v>1</v>
      </c>
      <c r="F380" s="171" t="s">
        <v>462</v>
      </c>
      <c r="H380" s="172">
        <v>6.25</v>
      </c>
      <c r="I380" s="173"/>
      <c r="L380" s="169"/>
      <c r="M380" s="174"/>
      <c r="T380" s="175"/>
      <c r="AT380" s="170" t="s">
        <v>166</v>
      </c>
      <c r="AU380" s="170" t="s">
        <v>91</v>
      </c>
      <c r="AV380" s="12" t="s">
        <v>91</v>
      </c>
      <c r="AW380" s="12" t="s">
        <v>35</v>
      </c>
      <c r="AX380" s="12" t="s">
        <v>82</v>
      </c>
      <c r="AY380" s="170" t="s">
        <v>153</v>
      </c>
    </row>
    <row r="381" spans="2:51" s="12" customFormat="1" ht="11.25">
      <c r="B381" s="169"/>
      <c r="D381" s="164" t="s">
        <v>166</v>
      </c>
      <c r="E381" s="170" t="s">
        <v>1</v>
      </c>
      <c r="F381" s="171" t="s">
        <v>463</v>
      </c>
      <c r="H381" s="172">
        <v>6.5</v>
      </c>
      <c r="I381" s="173"/>
      <c r="L381" s="169"/>
      <c r="M381" s="174"/>
      <c r="T381" s="175"/>
      <c r="AT381" s="170" t="s">
        <v>166</v>
      </c>
      <c r="AU381" s="170" t="s">
        <v>91</v>
      </c>
      <c r="AV381" s="12" t="s">
        <v>91</v>
      </c>
      <c r="AW381" s="12" t="s">
        <v>35</v>
      </c>
      <c r="AX381" s="12" t="s">
        <v>82</v>
      </c>
      <c r="AY381" s="170" t="s">
        <v>153</v>
      </c>
    </row>
    <row r="382" spans="2:51" s="12" customFormat="1" ht="11.25">
      <c r="B382" s="169"/>
      <c r="D382" s="164" t="s">
        <v>166</v>
      </c>
      <c r="E382" s="170" t="s">
        <v>1</v>
      </c>
      <c r="F382" s="171" t="s">
        <v>464</v>
      </c>
      <c r="H382" s="172">
        <v>8.75</v>
      </c>
      <c r="I382" s="173"/>
      <c r="L382" s="169"/>
      <c r="M382" s="174"/>
      <c r="T382" s="175"/>
      <c r="AT382" s="170" t="s">
        <v>166</v>
      </c>
      <c r="AU382" s="170" t="s">
        <v>91</v>
      </c>
      <c r="AV382" s="12" t="s">
        <v>91</v>
      </c>
      <c r="AW382" s="12" t="s">
        <v>35</v>
      </c>
      <c r="AX382" s="12" t="s">
        <v>82</v>
      </c>
      <c r="AY382" s="170" t="s">
        <v>153</v>
      </c>
    </row>
    <row r="383" spans="2:51" s="12" customFormat="1" ht="11.25">
      <c r="B383" s="169"/>
      <c r="D383" s="164" t="s">
        <v>166</v>
      </c>
      <c r="E383" s="170" t="s">
        <v>1</v>
      </c>
      <c r="F383" s="171" t="s">
        <v>465</v>
      </c>
      <c r="H383" s="172">
        <v>15.5</v>
      </c>
      <c r="I383" s="173"/>
      <c r="L383" s="169"/>
      <c r="M383" s="174"/>
      <c r="T383" s="175"/>
      <c r="AT383" s="170" t="s">
        <v>166</v>
      </c>
      <c r="AU383" s="170" t="s">
        <v>91</v>
      </c>
      <c r="AV383" s="12" t="s">
        <v>91</v>
      </c>
      <c r="AW383" s="12" t="s">
        <v>35</v>
      </c>
      <c r="AX383" s="12" t="s">
        <v>82</v>
      </c>
      <c r="AY383" s="170" t="s">
        <v>153</v>
      </c>
    </row>
    <row r="384" spans="2:51" s="14" customFormat="1" ht="11.25">
      <c r="B384" s="183"/>
      <c r="D384" s="164" t="s">
        <v>166</v>
      </c>
      <c r="E384" s="184" t="s">
        <v>1</v>
      </c>
      <c r="F384" s="185" t="s">
        <v>466</v>
      </c>
      <c r="H384" s="184" t="s">
        <v>1</v>
      </c>
      <c r="I384" s="186"/>
      <c r="L384" s="183"/>
      <c r="M384" s="187"/>
      <c r="T384" s="188"/>
      <c r="AT384" s="184" t="s">
        <v>166</v>
      </c>
      <c r="AU384" s="184" t="s">
        <v>91</v>
      </c>
      <c r="AV384" s="14" t="s">
        <v>21</v>
      </c>
      <c r="AW384" s="14" t="s">
        <v>35</v>
      </c>
      <c r="AX384" s="14" t="s">
        <v>82</v>
      </c>
      <c r="AY384" s="184" t="s">
        <v>153</v>
      </c>
    </row>
    <row r="385" spans="2:51" s="12" customFormat="1" ht="11.25">
      <c r="B385" s="169"/>
      <c r="D385" s="164" t="s">
        <v>166</v>
      </c>
      <c r="E385" s="170" t="s">
        <v>1</v>
      </c>
      <c r="F385" s="171" t="s">
        <v>435</v>
      </c>
      <c r="H385" s="172">
        <v>18.55</v>
      </c>
      <c r="I385" s="173"/>
      <c r="L385" s="169"/>
      <c r="M385" s="174"/>
      <c r="T385" s="175"/>
      <c r="AT385" s="170" t="s">
        <v>166</v>
      </c>
      <c r="AU385" s="170" t="s">
        <v>91</v>
      </c>
      <c r="AV385" s="12" t="s">
        <v>91</v>
      </c>
      <c r="AW385" s="12" t="s">
        <v>35</v>
      </c>
      <c r="AX385" s="12" t="s">
        <v>82</v>
      </c>
      <c r="AY385" s="170" t="s">
        <v>153</v>
      </c>
    </row>
    <row r="386" spans="2:51" s="12" customFormat="1" ht="11.25">
      <c r="B386" s="169"/>
      <c r="D386" s="164" t="s">
        <v>166</v>
      </c>
      <c r="E386" s="170" t="s">
        <v>1</v>
      </c>
      <c r="F386" s="171" t="s">
        <v>436</v>
      </c>
      <c r="H386" s="172">
        <v>4.6</v>
      </c>
      <c r="I386" s="173"/>
      <c r="L386" s="169"/>
      <c r="M386" s="174"/>
      <c r="T386" s="175"/>
      <c r="AT386" s="170" t="s">
        <v>166</v>
      </c>
      <c r="AU386" s="170" t="s">
        <v>91</v>
      </c>
      <c r="AV386" s="12" t="s">
        <v>91</v>
      </c>
      <c r="AW386" s="12" t="s">
        <v>35</v>
      </c>
      <c r="AX386" s="12" t="s">
        <v>82</v>
      </c>
      <c r="AY386" s="170" t="s">
        <v>153</v>
      </c>
    </row>
    <row r="387" spans="2:51" s="12" customFormat="1" ht="11.25">
      <c r="B387" s="169"/>
      <c r="D387" s="164" t="s">
        <v>166</v>
      </c>
      <c r="E387" s="170" t="s">
        <v>1</v>
      </c>
      <c r="F387" s="171" t="s">
        <v>437</v>
      </c>
      <c r="H387" s="172">
        <v>14.9</v>
      </c>
      <c r="I387" s="173"/>
      <c r="L387" s="169"/>
      <c r="M387" s="174"/>
      <c r="T387" s="175"/>
      <c r="AT387" s="170" t="s">
        <v>166</v>
      </c>
      <c r="AU387" s="170" t="s">
        <v>91</v>
      </c>
      <c r="AV387" s="12" t="s">
        <v>91</v>
      </c>
      <c r="AW387" s="12" t="s">
        <v>35</v>
      </c>
      <c r="AX387" s="12" t="s">
        <v>82</v>
      </c>
      <c r="AY387" s="170" t="s">
        <v>153</v>
      </c>
    </row>
    <row r="388" spans="2:51" s="12" customFormat="1" ht="11.25">
      <c r="B388" s="169"/>
      <c r="D388" s="164" t="s">
        <v>166</v>
      </c>
      <c r="E388" s="170" t="s">
        <v>1</v>
      </c>
      <c r="F388" s="171" t="s">
        <v>438</v>
      </c>
      <c r="H388" s="172">
        <v>16.6</v>
      </c>
      <c r="I388" s="173"/>
      <c r="L388" s="169"/>
      <c r="M388" s="174"/>
      <c r="T388" s="175"/>
      <c r="AT388" s="170" t="s">
        <v>166</v>
      </c>
      <c r="AU388" s="170" t="s">
        <v>91</v>
      </c>
      <c r="AV388" s="12" t="s">
        <v>91</v>
      </c>
      <c r="AW388" s="12" t="s">
        <v>35</v>
      </c>
      <c r="AX388" s="12" t="s">
        <v>82</v>
      </c>
      <c r="AY388" s="170" t="s">
        <v>153</v>
      </c>
    </row>
    <row r="389" spans="2:51" s="13" customFormat="1" ht="11.25">
      <c r="B389" s="176"/>
      <c r="D389" s="164" t="s">
        <v>166</v>
      </c>
      <c r="E389" s="177" t="s">
        <v>1</v>
      </c>
      <c r="F389" s="178" t="s">
        <v>174</v>
      </c>
      <c r="H389" s="179">
        <v>91.65</v>
      </c>
      <c r="I389" s="180"/>
      <c r="L389" s="176"/>
      <c r="M389" s="181"/>
      <c r="T389" s="182"/>
      <c r="AT389" s="177" t="s">
        <v>166</v>
      </c>
      <c r="AU389" s="177" t="s">
        <v>91</v>
      </c>
      <c r="AV389" s="13" t="s">
        <v>160</v>
      </c>
      <c r="AW389" s="13" t="s">
        <v>35</v>
      </c>
      <c r="AX389" s="13" t="s">
        <v>21</v>
      </c>
      <c r="AY389" s="177" t="s">
        <v>153</v>
      </c>
    </row>
    <row r="390" spans="2:65" s="1" customFormat="1" ht="33" customHeight="1">
      <c r="B390" s="34"/>
      <c r="C390" s="153" t="s">
        <v>467</v>
      </c>
      <c r="D390" s="153" t="s">
        <v>155</v>
      </c>
      <c r="E390" s="154" t="s">
        <v>468</v>
      </c>
      <c r="F390" s="155" t="s">
        <v>469</v>
      </c>
      <c r="G390" s="156" t="s">
        <v>411</v>
      </c>
      <c r="H390" s="157">
        <v>220.3</v>
      </c>
      <c r="I390" s="158"/>
      <c r="J390" s="159">
        <f>ROUND(I390*H390,2)</f>
        <v>0</v>
      </c>
      <c r="K390" s="155" t="s">
        <v>159</v>
      </c>
      <c r="L390" s="34"/>
      <c r="M390" s="160" t="s">
        <v>1</v>
      </c>
      <c r="N390" s="127" t="s">
        <v>47</v>
      </c>
      <c r="P390" s="161">
        <f>O390*H390</f>
        <v>0</v>
      </c>
      <c r="Q390" s="161">
        <v>0</v>
      </c>
      <c r="R390" s="161">
        <f>Q390*H390</f>
        <v>0</v>
      </c>
      <c r="S390" s="161">
        <v>0.033</v>
      </c>
      <c r="T390" s="162">
        <f>S390*H390</f>
        <v>7.269900000000001</v>
      </c>
      <c r="AR390" s="163" t="s">
        <v>160</v>
      </c>
      <c r="AT390" s="163" t="s">
        <v>155</v>
      </c>
      <c r="AU390" s="163" t="s">
        <v>91</v>
      </c>
      <c r="AY390" s="17" t="s">
        <v>153</v>
      </c>
      <c r="BE390" s="96">
        <f>IF(N390="základní",J390,0)</f>
        <v>0</v>
      </c>
      <c r="BF390" s="96">
        <f>IF(N390="snížená",J390,0)</f>
        <v>0</v>
      </c>
      <c r="BG390" s="96">
        <f>IF(N390="zákl. přenesená",J390,0)</f>
        <v>0</v>
      </c>
      <c r="BH390" s="96">
        <f>IF(N390="sníž. přenesená",J390,0)</f>
        <v>0</v>
      </c>
      <c r="BI390" s="96">
        <f>IF(N390="nulová",J390,0)</f>
        <v>0</v>
      </c>
      <c r="BJ390" s="17" t="s">
        <v>21</v>
      </c>
      <c r="BK390" s="96">
        <f>ROUND(I390*H390,2)</f>
        <v>0</v>
      </c>
      <c r="BL390" s="17" t="s">
        <v>160</v>
      </c>
      <c r="BM390" s="163" t="s">
        <v>470</v>
      </c>
    </row>
    <row r="391" spans="2:47" s="1" customFormat="1" ht="29.25">
      <c r="B391" s="34"/>
      <c r="D391" s="164" t="s">
        <v>162</v>
      </c>
      <c r="F391" s="165" t="s">
        <v>471</v>
      </c>
      <c r="I391" s="129"/>
      <c r="L391" s="34"/>
      <c r="M391" s="166"/>
      <c r="T391" s="58"/>
      <c r="AT391" s="17" t="s">
        <v>162</v>
      </c>
      <c r="AU391" s="17" t="s">
        <v>91</v>
      </c>
    </row>
    <row r="392" spans="2:47" s="1" customFormat="1" ht="11.25">
      <c r="B392" s="34"/>
      <c r="D392" s="167" t="s">
        <v>164</v>
      </c>
      <c r="F392" s="168" t="s">
        <v>472</v>
      </c>
      <c r="I392" s="129"/>
      <c r="L392" s="34"/>
      <c r="M392" s="166"/>
      <c r="T392" s="58"/>
      <c r="AT392" s="17" t="s">
        <v>164</v>
      </c>
      <c r="AU392" s="17" t="s">
        <v>91</v>
      </c>
    </row>
    <row r="393" spans="2:51" s="14" customFormat="1" ht="11.25">
      <c r="B393" s="183"/>
      <c r="D393" s="164" t="s">
        <v>166</v>
      </c>
      <c r="E393" s="184" t="s">
        <v>1</v>
      </c>
      <c r="F393" s="185" t="s">
        <v>473</v>
      </c>
      <c r="H393" s="184" t="s">
        <v>1</v>
      </c>
      <c r="I393" s="186"/>
      <c r="L393" s="183"/>
      <c r="M393" s="187"/>
      <c r="T393" s="188"/>
      <c r="AT393" s="184" t="s">
        <v>166</v>
      </c>
      <c r="AU393" s="184" t="s">
        <v>91</v>
      </c>
      <c r="AV393" s="14" t="s">
        <v>21</v>
      </c>
      <c r="AW393" s="14" t="s">
        <v>35</v>
      </c>
      <c r="AX393" s="14" t="s">
        <v>82</v>
      </c>
      <c r="AY393" s="184" t="s">
        <v>153</v>
      </c>
    </row>
    <row r="394" spans="2:51" s="12" customFormat="1" ht="11.25">
      <c r="B394" s="169"/>
      <c r="D394" s="164" t="s">
        <v>166</v>
      </c>
      <c r="E394" s="170" t="s">
        <v>1</v>
      </c>
      <c r="F394" s="171" t="s">
        <v>474</v>
      </c>
      <c r="H394" s="172">
        <v>18.75</v>
      </c>
      <c r="I394" s="173"/>
      <c r="L394" s="169"/>
      <c r="M394" s="174"/>
      <c r="T394" s="175"/>
      <c r="AT394" s="170" t="s">
        <v>166</v>
      </c>
      <c r="AU394" s="170" t="s">
        <v>91</v>
      </c>
      <c r="AV394" s="12" t="s">
        <v>91</v>
      </c>
      <c r="AW394" s="12" t="s">
        <v>35</v>
      </c>
      <c r="AX394" s="12" t="s">
        <v>82</v>
      </c>
      <c r="AY394" s="170" t="s">
        <v>153</v>
      </c>
    </row>
    <row r="395" spans="2:51" s="12" customFormat="1" ht="11.25">
      <c r="B395" s="169"/>
      <c r="D395" s="164" t="s">
        <v>166</v>
      </c>
      <c r="E395" s="170" t="s">
        <v>1</v>
      </c>
      <c r="F395" s="171" t="s">
        <v>475</v>
      </c>
      <c r="H395" s="172">
        <v>19.5</v>
      </c>
      <c r="I395" s="173"/>
      <c r="L395" s="169"/>
      <c r="M395" s="174"/>
      <c r="T395" s="175"/>
      <c r="AT395" s="170" t="s">
        <v>166</v>
      </c>
      <c r="AU395" s="170" t="s">
        <v>91</v>
      </c>
      <c r="AV395" s="12" t="s">
        <v>91</v>
      </c>
      <c r="AW395" s="12" t="s">
        <v>35</v>
      </c>
      <c r="AX395" s="12" t="s">
        <v>82</v>
      </c>
      <c r="AY395" s="170" t="s">
        <v>153</v>
      </c>
    </row>
    <row r="396" spans="2:51" s="12" customFormat="1" ht="11.25">
      <c r="B396" s="169"/>
      <c r="D396" s="164" t="s">
        <v>166</v>
      </c>
      <c r="E396" s="170" t="s">
        <v>1</v>
      </c>
      <c r="F396" s="171" t="s">
        <v>476</v>
      </c>
      <c r="H396" s="172">
        <v>26.25</v>
      </c>
      <c r="I396" s="173"/>
      <c r="L396" s="169"/>
      <c r="M396" s="174"/>
      <c r="T396" s="175"/>
      <c r="AT396" s="170" t="s">
        <v>166</v>
      </c>
      <c r="AU396" s="170" t="s">
        <v>91</v>
      </c>
      <c r="AV396" s="12" t="s">
        <v>91</v>
      </c>
      <c r="AW396" s="12" t="s">
        <v>35</v>
      </c>
      <c r="AX396" s="12" t="s">
        <v>82</v>
      </c>
      <c r="AY396" s="170" t="s">
        <v>153</v>
      </c>
    </row>
    <row r="397" spans="2:51" s="12" customFormat="1" ht="11.25">
      <c r="B397" s="169"/>
      <c r="D397" s="164" t="s">
        <v>166</v>
      </c>
      <c r="E397" s="170" t="s">
        <v>1</v>
      </c>
      <c r="F397" s="171" t="s">
        <v>477</v>
      </c>
      <c r="H397" s="172">
        <v>46.5</v>
      </c>
      <c r="I397" s="173"/>
      <c r="L397" s="169"/>
      <c r="M397" s="174"/>
      <c r="T397" s="175"/>
      <c r="AT397" s="170" t="s">
        <v>166</v>
      </c>
      <c r="AU397" s="170" t="s">
        <v>91</v>
      </c>
      <c r="AV397" s="12" t="s">
        <v>91</v>
      </c>
      <c r="AW397" s="12" t="s">
        <v>35</v>
      </c>
      <c r="AX397" s="12" t="s">
        <v>82</v>
      </c>
      <c r="AY397" s="170" t="s">
        <v>153</v>
      </c>
    </row>
    <row r="398" spans="2:51" s="14" customFormat="1" ht="11.25">
      <c r="B398" s="183"/>
      <c r="D398" s="164" t="s">
        <v>166</v>
      </c>
      <c r="E398" s="184" t="s">
        <v>1</v>
      </c>
      <c r="F398" s="185" t="s">
        <v>478</v>
      </c>
      <c r="H398" s="184" t="s">
        <v>1</v>
      </c>
      <c r="I398" s="186"/>
      <c r="L398" s="183"/>
      <c r="M398" s="187"/>
      <c r="T398" s="188"/>
      <c r="AT398" s="184" t="s">
        <v>166</v>
      </c>
      <c r="AU398" s="184" t="s">
        <v>91</v>
      </c>
      <c r="AV398" s="14" t="s">
        <v>21</v>
      </c>
      <c r="AW398" s="14" t="s">
        <v>35</v>
      </c>
      <c r="AX398" s="14" t="s">
        <v>82</v>
      </c>
      <c r="AY398" s="184" t="s">
        <v>153</v>
      </c>
    </row>
    <row r="399" spans="2:51" s="12" customFormat="1" ht="11.25">
      <c r="B399" s="169"/>
      <c r="D399" s="164" t="s">
        <v>166</v>
      </c>
      <c r="E399" s="170" t="s">
        <v>1</v>
      </c>
      <c r="F399" s="171" t="s">
        <v>479</v>
      </c>
      <c r="H399" s="172">
        <v>37.1</v>
      </c>
      <c r="I399" s="173"/>
      <c r="L399" s="169"/>
      <c r="M399" s="174"/>
      <c r="T399" s="175"/>
      <c r="AT399" s="170" t="s">
        <v>166</v>
      </c>
      <c r="AU399" s="170" t="s">
        <v>91</v>
      </c>
      <c r="AV399" s="12" t="s">
        <v>91</v>
      </c>
      <c r="AW399" s="12" t="s">
        <v>35</v>
      </c>
      <c r="AX399" s="12" t="s">
        <v>82</v>
      </c>
      <c r="AY399" s="170" t="s">
        <v>153</v>
      </c>
    </row>
    <row r="400" spans="2:51" s="12" customFormat="1" ht="11.25">
      <c r="B400" s="169"/>
      <c r="D400" s="164" t="s">
        <v>166</v>
      </c>
      <c r="E400" s="170" t="s">
        <v>1</v>
      </c>
      <c r="F400" s="171" t="s">
        <v>480</v>
      </c>
      <c r="H400" s="172">
        <v>9.2</v>
      </c>
      <c r="I400" s="173"/>
      <c r="L400" s="169"/>
      <c r="M400" s="174"/>
      <c r="T400" s="175"/>
      <c r="AT400" s="170" t="s">
        <v>166</v>
      </c>
      <c r="AU400" s="170" t="s">
        <v>91</v>
      </c>
      <c r="AV400" s="12" t="s">
        <v>91</v>
      </c>
      <c r="AW400" s="12" t="s">
        <v>35</v>
      </c>
      <c r="AX400" s="12" t="s">
        <v>82</v>
      </c>
      <c r="AY400" s="170" t="s">
        <v>153</v>
      </c>
    </row>
    <row r="401" spans="2:51" s="12" customFormat="1" ht="11.25">
      <c r="B401" s="169"/>
      <c r="D401" s="164" t="s">
        <v>166</v>
      </c>
      <c r="E401" s="170" t="s">
        <v>1</v>
      </c>
      <c r="F401" s="171" t="s">
        <v>481</v>
      </c>
      <c r="H401" s="172">
        <v>29.8</v>
      </c>
      <c r="I401" s="173"/>
      <c r="L401" s="169"/>
      <c r="M401" s="174"/>
      <c r="T401" s="175"/>
      <c r="AT401" s="170" t="s">
        <v>166</v>
      </c>
      <c r="AU401" s="170" t="s">
        <v>91</v>
      </c>
      <c r="AV401" s="12" t="s">
        <v>91</v>
      </c>
      <c r="AW401" s="12" t="s">
        <v>35</v>
      </c>
      <c r="AX401" s="12" t="s">
        <v>82</v>
      </c>
      <c r="AY401" s="170" t="s">
        <v>153</v>
      </c>
    </row>
    <row r="402" spans="2:51" s="12" customFormat="1" ht="11.25">
      <c r="B402" s="169"/>
      <c r="D402" s="164" t="s">
        <v>166</v>
      </c>
      <c r="E402" s="170" t="s">
        <v>1</v>
      </c>
      <c r="F402" s="171" t="s">
        <v>482</v>
      </c>
      <c r="H402" s="172">
        <v>33.2</v>
      </c>
      <c r="I402" s="173"/>
      <c r="L402" s="169"/>
      <c r="M402" s="174"/>
      <c r="T402" s="175"/>
      <c r="AT402" s="170" t="s">
        <v>166</v>
      </c>
      <c r="AU402" s="170" t="s">
        <v>91</v>
      </c>
      <c r="AV402" s="12" t="s">
        <v>91</v>
      </c>
      <c r="AW402" s="12" t="s">
        <v>35</v>
      </c>
      <c r="AX402" s="12" t="s">
        <v>82</v>
      </c>
      <c r="AY402" s="170" t="s">
        <v>153</v>
      </c>
    </row>
    <row r="403" spans="2:51" s="13" customFormat="1" ht="11.25">
      <c r="B403" s="176"/>
      <c r="D403" s="164" t="s">
        <v>166</v>
      </c>
      <c r="E403" s="177" t="s">
        <v>1</v>
      </c>
      <c r="F403" s="178" t="s">
        <v>174</v>
      </c>
      <c r="H403" s="179">
        <v>220.3</v>
      </c>
      <c r="I403" s="180"/>
      <c r="L403" s="176"/>
      <c r="M403" s="181"/>
      <c r="T403" s="182"/>
      <c r="AT403" s="177" t="s">
        <v>166</v>
      </c>
      <c r="AU403" s="177" t="s">
        <v>91</v>
      </c>
      <c r="AV403" s="13" t="s">
        <v>160</v>
      </c>
      <c r="AW403" s="13" t="s">
        <v>35</v>
      </c>
      <c r="AX403" s="13" t="s">
        <v>21</v>
      </c>
      <c r="AY403" s="177" t="s">
        <v>153</v>
      </c>
    </row>
    <row r="404" spans="2:65" s="1" customFormat="1" ht="24.2" customHeight="1">
      <c r="B404" s="34"/>
      <c r="C404" s="153" t="s">
        <v>483</v>
      </c>
      <c r="D404" s="153" t="s">
        <v>155</v>
      </c>
      <c r="E404" s="154" t="s">
        <v>484</v>
      </c>
      <c r="F404" s="155" t="s">
        <v>485</v>
      </c>
      <c r="G404" s="156" t="s">
        <v>411</v>
      </c>
      <c r="H404" s="157">
        <v>91.65</v>
      </c>
      <c r="I404" s="158"/>
      <c r="J404" s="159">
        <f>ROUND(I404*H404,2)</f>
        <v>0</v>
      </c>
      <c r="K404" s="155" t="s">
        <v>1</v>
      </c>
      <c r="L404" s="34"/>
      <c r="M404" s="160" t="s">
        <v>1</v>
      </c>
      <c r="N404" s="127" t="s">
        <v>47</v>
      </c>
      <c r="P404" s="161">
        <f>O404*H404</f>
        <v>0</v>
      </c>
      <c r="Q404" s="161">
        <v>0</v>
      </c>
      <c r="R404" s="161">
        <f>Q404*H404</f>
        <v>0</v>
      </c>
      <c r="S404" s="161">
        <v>0.033</v>
      </c>
      <c r="T404" s="162">
        <f>S404*H404</f>
        <v>3.0244500000000003</v>
      </c>
      <c r="AR404" s="163" t="s">
        <v>160</v>
      </c>
      <c r="AT404" s="163" t="s">
        <v>155</v>
      </c>
      <c r="AU404" s="163" t="s">
        <v>91</v>
      </c>
      <c r="AY404" s="17" t="s">
        <v>153</v>
      </c>
      <c r="BE404" s="96">
        <f>IF(N404="základní",J404,0)</f>
        <v>0</v>
      </c>
      <c r="BF404" s="96">
        <f>IF(N404="snížená",J404,0)</f>
        <v>0</v>
      </c>
      <c r="BG404" s="96">
        <f>IF(N404="zákl. přenesená",J404,0)</f>
        <v>0</v>
      </c>
      <c r="BH404" s="96">
        <f>IF(N404="sníž. přenesená",J404,0)</f>
        <v>0</v>
      </c>
      <c r="BI404" s="96">
        <f>IF(N404="nulová",J404,0)</f>
        <v>0</v>
      </c>
      <c r="BJ404" s="17" t="s">
        <v>21</v>
      </c>
      <c r="BK404" s="96">
        <f>ROUND(I404*H404,2)</f>
        <v>0</v>
      </c>
      <c r="BL404" s="17" t="s">
        <v>160</v>
      </c>
      <c r="BM404" s="163" t="s">
        <v>486</v>
      </c>
    </row>
    <row r="405" spans="2:47" s="1" customFormat="1" ht="29.25">
      <c r="B405" s="34"/>
      <c r="D405" s="164" t="s">
        <v>162</v>
      </c>
      <c r="F405" s="165" t="s">
        <v>471</v>
      </c>
      <c r="I405" s="129"/>
      <c r="L405" s="34"/>
      <c r="M405" s="166"/>
      <c r="T405" s="58"/>
      <c r="AT405" s="17" t="s">
        <v>162</v>
      </c>
      <c r="AU405" s="17" t="s">
        <v>91</v>
      </c>
    </row>
    <row r="406" spans="2:65" s="1" customFormat="1" ht="24.2" customHeight="1">
      <c r="B406" s="34"/>
      <c r="C406" s="153" t="s">
        <v>487</v>
      </c>
      <c r="D406" s="153" t="s">
        <v>155</v>
      </c>
      <c r="E406" s="154" t="s">
        <v>488</v>
      </c>
      <c r="F406" s="155" t="s">
        <v>489</v>
      </c>
      <c r="G406" s="156" t="s">
        <v>411</v>
      </c>
      <c r="H406" s="157">
        <v>10.5</v>
      </c>
      <c r="I406" s="158"/>
      <c r="J406" s="159">
        <f>ROUND(I406*H406,2)</f>
        <v>0</v>
      </c>
      <c r="K406" s="155" t="s">
        <v>159</v>
      </c>
      <c r="L406" s="34"/>
      <c r="M406" s="160" t="s">
        <v>1</v>
      </c>
      <c r="N406" s="127" t="s">
        <v>47</v>
      </c>
      <c r="P406" s="161">
        <f>O406*H406</f>
        <v>0</v>
      </c>
      <c r="Q406" s="161">
        <v>0</v>
      </c>
      <c r="R406" s="161">
        <f>Q406*H406</f>
        <v>0</v>
      </c>
      <c r="S406" s="161">
        <v>0.033</v>
      </c>
      <c r="T406" s="162">
        <f>S406*H406</f>
        <v>0.34650000000000003</v>
      </c>
      <c r="AR406" s="163" t="s">
        <v>160</v>
      </c>
      <c r="AT406" s="163" t="s">
        <v>155</v>
      </c>
      <c r="AU406" s="163" t="s">
        <v>91</v>
      </c>
      <c r="AY406" s="17" t="s">
        <v>153</v>
      </c>
      <c r="BE406" s="96">
        <f>IF(N406="základní",J406,0)</f>
        <v>0</v>
      </c>
      <c r="BF406" s="96">
        <f>IF(N406="snížená",J406,0)</f>
        <v>0</v>
      </c>
      <c r="BG406" s="96">
        <f>IF(N406="zákl. přenesená",J406,0)</f>
        <v>0</v>
      </c>
      <c r="BH406" s="96">
        <f>IF(N406="sníž. přenesená",J406,0)</f>
        <v>0</v>
      </c>
      <c r="BI406" s="96">
        <f>IF(N406="nulová",J406,0)</f>
        <v>0</v>
      </c>
      <c r="BJ406" s="17" t="s">
        <v>21</v>
      </c>
      <c r="BK406" s="96">
        <f>ROUND(I406*H406,2)</f>
        <v>0</v>
      </c>
      <c r="BL406" s="17" t="s">
        <v>160</v>
      </c>
      <c r="BM406" s="163" t="s">
        <v>490</v>
      </c>
    </row>
    <row r="407" spans="2:47" s="1" customFormat="1" ht="19.5">
      <c r="B407" s="34"/>
      <c r="D407" s="164" t="s">
        <v>162</v>
      </c>
      <c r="F407" s="165" t="s">
        <v>491</v>
      </c>
      <c r="I407" s="129"/>
      <c r="L407" s="34"/>
      <c r="M407" s="166"/>
      <c r="T407" s="58"/>
      <c r="AT407" s="17" t="s">
        <v>162</v>
      </c>
      <c r="AU407" s="17" t="s">
        <v>91</v>
      </c>
    </row>
    <row r="408" spans="2:47" s="1" customFormat="1" ht="11.25">
      <c r="B408" s="34"/>
      <c r="D408" s="167" t="s">
        <v>164</v>
      </c>
      <c r="F408" s="168" t="s">
        <v>492</v>
      </c>
      <c r="I408" s="129"/>
      <c r="L408" s="34"/>
      <c r="M408" s="166"/>
      <c r="T408" s="58"/>
      <c r="AT408" s="17" t="s">
        <v>164</v>
      </c>
      <c r="AU408" s="17" t="s">
        <v>91</v>
      </c>
    </row>
    <row r="409" spans="2:51" s="12" customFormat="1" ht="11.25">
      <c r="B409" s="169"/>
      <c r="D409" s="164" t="s">
        <v>166</v>
      </c>
      <c r="E409" s="170" t="s">
        <v>1</v>
      </c>
      <c r="F409" s="171" t="s">
        <v>493</v>
      </c>
      <c r="H409" s="172">
        <v>10.5</v>
      </c>
      <c r="I409" s="173"/>
      <c r="L409" s="169"/>
      <c r="M409" s="174"/>
      <c r="T409" s="175"/>
      <c r="AT409" s="170" t="s">
        <v>166</v>
      </c>
      <c r="AU409" s="170" t="s">
        <v>91</v>
      </c>
      <c r="AV409" s="12" t="s">
        <v>91</v>
      </c>
      <c r="AW409" s="12" t="s">
        <v>35</v>
      </c>
      <c r="AX409" s="12" t="s">
        <v>21</v>
      </c>
      <c r="AY409" s="170" t="s">
        <v>153</v>
      </c>
    </row>
    <row r="410" spans="2:65" s="1" customFormat="1" ht="24.2" customHeight="1">
      <c r="B410" s="34"/>
      <c r="C410" s="153" t="s">
        <v>494</v>
      </c>
      <c r="D410" s="153" t="s">
        <v>155</v>
      </c>
      <c r="E410" s="154" t="s">
        <v>495</v>
      </c>
      <c r="F410" s="155" t="s">
        <v>496</v>
      </c>
      <c r="G410" s="156" t="s">
        <v>411</v>
      </c>
      <c r="H410" s="157">
        <v>16</v>
      </c>
      <c r="I410" s="158"/>
      <c r="J410" s="159">
        <f>ROUND(I410*H410,2)</f>
        <v>0</v>
      </c>
      <c r="K410" s="155" t="s">
        <v>159</v>
      </c>
      <c r="L410" s="34"/>
      <c r="M410" s="160" t="s">
        <v>1</v>
      </c>
      <c r="N410" s="127" t="s">
        <v>47</v>
      </c>
      <c r="P410" s="161">
        <f>O410*H410</f>
        <v>0</v>
      </c>
      <c r="Q410" s="161">
        <v>0</v>
      </c>
      <c r="R410" s="161">
        <f>Q410*H410</f>
        <v>0</v>
      </c>
      <c r="S410" s="161">
        <v>0.066</v>
      </c>
      <c r="T410" s="162">
        <f>S410*H410</f>
        <v>1.056</v>
      </c>
      <c r="AR410" s="163" t="s">
        <v>160</v>
      </c>
      <c r="AT410" s="163" t="s">
        <v>155</v>
      </c>
      <c r="AU410" s="163" t="s">
        <v>91</v>
      </c>
      <c r="AY410" s="17" t="s">
        <v>153</v>
      </c>
      <c r="BE410" s="96">
        <f>IF(N410="základní",J410,0)</f>
        <v>0</v>
      </c>
      <c r="BF410" s="96">
        <f>IF(N410="snížená",J410,0)</f>
        <v>0</v>
      </c>
      <c r="BG410" s="96">
        <f>IF(N410="zákl. přenesená",J410,0)</f>
        <v>0</v>
      </c>
      <c r="BH410" s="96">
        <f>IF(N410="sníž. přenesená",J410,0)</f>
        <v>0</v>
      </c>
      <c r="BI410" s="96">
        <f>IF(N410="nulová",J410,0)</f>
        <v>0</v>
      </c>
      <c r="BJ410" s="17" t="s">
        <v>21</v>
      </c>
      <c r="BK410" s="96">
        <f>ROUND(I410*H410,2)</f>
        <v>0</v>
      </c>
      <c r="BL410" s="17" t="s">
        <v>160</v>
      </c>
      <c r="BM410" s="163" t="s">
        <v>497</v>
      </c>
    </row>
    <row r="411" spans="2:47" s="1" customFormat="1" ht="19.5">
      <c r="B411" s="34"/>
      <c r="D411" s="164" t="s">
        <v>162</v>
      </c>
      <c r="F411" s="165" t="s">
        <v>498</v>
      </c>
      <c r="I411" s="129"/>
      <c r="L411" s="34"/>
      <c r="M411" s="166"/>
      <c r="T411" s="58"/>
      <c r="AT411" s="17" t="s">
        <v>162</v>
      </c>
      <c r="AU411" s="17" t="s">
        <v>91</v>
      </c>
    </row>
    <row r="412" spans="2:47" s="1" customFormat="1" ht="11.25">
      <c r="B412" s="34"/>
      <c r="D412" s="167" t="s">
        <v>164</v>
      </c>
      <c r="F412" s="168" t="s">
        <v>499</v>
      </c>
      <c r="I412" s="129"/>
      <c r="L412" s="34"/>
      <c r="M412" s="166"/>
      <c r="T412" s="58"/>
      <c r="AT412" s="17" t="s">
        <v>164</v>
      </c>
      <c r="AU412" s="17" t="s">
        <v>91</v>
      </c>
    </row>
    <row r="413" spans="2:51" s="12" customFormat="1" ht="11.25">
      <c r="B413" s="169"/>
      <c r="D413" s="164" t="s">
        <v>166</v>
      </c>
      <c r="E413" s="170" t="s">
        <v>1</v>
      </c>
      <c r="F413" s="171" t="s">
        <v>500</v>
      </c>
      <c r="H413" s="172">
        <v>5.5</v>
      </c>
      <c r="I413" s="173"/>
      <c r="L413" s="169"/>
      <c r="M413" s="174"/>
      <c r="T413" s="175"/>
      <c r="AT413" s="170" t="s">
        <v>166</v>
      </c>
      <c r="AU413" s="170" t="s">
        <v>91</v>
      </c>
      <c r="AV413" s="12" t="s">
        <v>91</v>
      </c>
      <c r="AW413" s="12" t="s">
        <v>35</v>
      </c>
      <c r="AX413" s="12" t="s">
        <v>82</v>
      </c>
      <c r="AY413" s="170" t="s">
        <v>153</v>
      </c>
    </row>
    <row r="414" spans="2:51" s="12" customFormat="1" ht="11.25">
      <c r="B414" s="169"/>
      <c r="D414" s="164" t="s">
        <v>166</v>
      </c>
      <c r="E414" s="170" t="s">
        <v>1</v>
      </c>
      <c r="F414" s="171" t="s">
        <v>493</v>
      </c>
      <c r="H414" s="172">
        <v>10.5</v>
      </c>
      <c r="I414" s="173"/>
      <c r="L414" s="169"/>
      <c r="M414" s="174"/>
      <c r="T414" s="175"/>
      <c r="AT414" s="170" t="s">
        <v>166</v>
      </c>
      <c r="AU414" s="170" t="s">
        <v>91</v>
      </c>
      <c r="AV414" s="12" t="s">
        <v>91</v>
      </c>
      <c r="AW414" s="12" t="s">
        <v>35</v>
      </c>
      <c r="AX414" s="12" t="s">
        <v>82</v>
      </c>
      <c r="AY414" s="170" t="s">
        <v>153</v>
      </c>
    </row>
    <row r="415" spans="2:51" s="13" customFormat="1" ht="11.25">
      <c r="B415" s="176"/>
      <c r="D415" s="164" t="s">
        <v>166</v>
      </c>
      <c r="E415" s="177" t="s">
        <v>1</v>
      </c>
      <c r="F415" s="178" t="s">
        <v>174</v>
      </c>
      <c r="H415" s="179">
        <v>16</v>
      </c>
      <c r="I415" s="180"/>
      <c r="L415" s="176"/>
      <c r="M415" s="181"/>
      <c r="T415" s="182"/>
      <c r="AT415" s="177" t="s">
        <v>166</v>
      </c>
      <c r="AU415" s="177" t="s">
        <v>91</v>
      </c>
      <c r="AV415" s="13" t="s">
        <v>160</v>
      </c>
      <c r="AW415" s="13" t="s">
        <v>35</v>
      </c>
      <c r="AX415" s="13" t="s">
        <v>21</v>
      </c>
      <c r="AY415" s="177" t="s">
        <v>153</v>
      </c>
    </row>
    <row r="416" spans="2:65" s="1" customFormat="1" ht="37.9" customHeight="1">
      <c r="B416" s="34"/>
      <c r="C416" s="153" t="s">
        <v>501</v>
      </c>
      <c r="D416" s="153" t="s">
        <v>155</v>
      </c>
      <c r="E416" s="154" t="s">
        <v>502</v>
      </c>
      <c r="F416" s="155" t="s">
        <v>503</v>
      </c>
      <c r="G416" s="156" t="s">
        <v>264</v>
      </c>
      <c r="H416" s="157">
        <v>3.261</v>
      </c>
      <c r="I416" s="158"/>
      <c r="J416" s="159">
        <f>ROUND(I416*H416,2)</f>
        <v>0</v>
      </c>
      <c r="K416" s="155" t="s">
        <v>159</v>
      </c>
      <c r="L416" s="34"/>
      <c r="M416" s="160" t="s">
        <v>1</v>
      </c>
      <c r="N416" s="127" t="s">
        <v>47</v>
      </c>
      <c r="P416" s="161">
        <f>O416*H416</f>
        <v>0</v>
      </c>
      <c r="Q416" s="161">
        <v>0</v>
      </c>
      <c r="R416" s="161">
        <f>Q416*H416</f>
        <v>0</v>
      </c>
      <c r="S416" s="161">
        <v>0.046</v>
      </c>
      <c r="T416" s="162">
        <f>S416*H416</f>
        <v>0.150006</v>
      </c>
      <c r="AR416" s="163" t="s">
        <v>160</v>
      </c>
      <c r="AT416" s="163" t="s">
        <v>155</v>
      </c>
      <c r="AU416" s="163" t="s">
        <v>91</v>
      </c>
      <c r="AY416" s="17" t="s">
        <v>153</v>
      </c>
      <c r="BE416" s="96">
        <f>IF(N416="základní",J416,0)</f>
        <v>0</v>
      </c>
      <c r="BF416" s="96">
        <f>IF(N416="snížená",J416,0)</f>
        <v>0</v>
      </c>
      <c r="BG416" s="96">
        <f>IF(N416="zákl. přenesená",J416,0)</f>
        <v>0</v>
      </c>
      <c r="BH416" s="96">
        <f>IF(N416="sníž. přenesená",J416,0)</f>
        <v>0</v>
      </c>
      <c r="BI416" s="96">
        <f>IF(N416="nulová",J416,0)</f>
        <v>0</v>
      </c>
      <c r="BJ416" s="17" t="s">
        <v>21</v>
      </c>
      <c r="BK416" s="96">
        <f>ROUND(I416*H416,2)</f>
        <v>0</v>
      </c>
      <c r="BL416" s="17" t="s">
        <v>160</v>
      </c>
      <c r="BM416" s="163" t="s">
        <v>504</v>
      </c>
    </row>
    <row r="417" spans="2:47" s="1" customFormat="1" ht="29.25">
      <c r="B417" s="34"/>
      <c r="D417" s="164" t="s">
        <v>162</v>
      </c>
      <c r="F417" s="165" t="s">
        <v>505</v>
      </c>
      <c r="I417" s="129"/>
      <c r="L417" s="34"/>
      <c r="M417" s="166"/>
      <c r="T417" s="58"/>
      <c r="AT417" s="17" t="s">
        <v>162</v>
      </c>
      <c r="AU417" s="17" t="s">
        <v>91</v>
      </c>
    </row>
    <row r="418" spans="2:47" s="1" customFormat="1" ht="11.25">
      <c r="B418" s="34"/>
      <c r="D418" s="167" t="s">
        <v>164</v>
      </c>
      <c r="F418" s="168" t="s">
        <v>506</v>
      </c>
      <c r="I418" s="129"/>
      <c r="L418" s="34"/>
      <c r="M418" s="166"/>
      <c r="T418" s="58"/>
      <c r="AT418" s="17" t="s">
        <v>164</v>
      </c>
      <c r="AU418" s="17" t="s">
        <v>91</v>
      </c>
    </row>
    <row r="419" spans="2:51" s="12" customFormat="1" ht="11.25">
      <c r="B419" s="169"/>
      <c r="D419" s="164" t="s">
        <v>166</v>
      </c>
      <c r="E419" s="170" t="s">
        <v>1</v>
      </c>
      <c r="F419" s="171" t="s">
        <v>507</v>
      </c>
      <c r="H419" s="172">
        <v>0.3</v>
      </c>
      <c r="I419" s="173"/>
      <c r="L419" s="169"/>
      <c r="M419" s="174"/>
      <c r="T419" s="175"/>
      <c r="AT419" s="170" t="s">
        <v>166</v>
      </c>
      <c r="AU419" s="170" t="s">
        <v>91</v>
      </c>
      <c r="AV419" s="12" t="s">
        <v>91</v>
      </c>
      <c r="AW419" s="12" t="s">
        <v>35</v>
      </c>
      <c r="AX419" s="12" t="s">
        <v>82</v>
      </c>
      <c r="AY419" s="170" t="s">
        <v>153</v>
      </c>
    </row>
    <row r="420" spans="2:51" s="12" customFormat="1" ht="11.25">
      <c r="B420" s="169"/>
      <c r="D420" s="164" t="s">
        <v>166</v>
      </c>
      <c r="E420" s="170" t="s">
        <v>1</v>
      </c>
      <c r="F420" s="171" t="s">
        <v>268</v>
      </c>
      <c r="H420" s="172">
        <v>2.961</v>
      </c>
      <c r="I420" s="173"/>
      <c r="L420" s="169"/>
      <c r="M420" s="174"/>
      <c r="T420" s="175"/>
      <c r="AT420" s="170" t="s">
        <v>166</v>
      </c>
      <c r="AU420" s="170" t="s">
        <v>91</v>
      </c>
      <c r="AV420" s="12" t="s">
        <v>91</v>
      </c>
      <c r="AW420" s="12" t="s">
        <v>35</v>
      </c>
      <c r="AX420" s="12" t="s">
        <v>82</v>
      </c>
      <c r="AY420" s="170" t="s">
        <v>153</v>
      </c>
    </row>
    <row r="421" spans="2:51" s="13" customFormat="1" ht="11.25">
      <c r="B421" s="176"/>
      <c r="D421" s="164" t="s">
        <v>166</v>
      </c>
      <c r="E421" s="177" t="s">
        <v>1</v>
      </c>
      <c r="F421" s="178" t="s">
        <v>174</v>
      </c>
      <c r="H421" s="179">
        <v>3.261</v>
      </c>
      <c r="I421" s="180"/>
      <c r="L421" s="176"/>
      <c r="M421" s="181"/>
      <c r="T421" s="182"/>
      <c r="AT421" s="177" t="s">
        <v>166</v>
      </c>
      <c r="AU421" s="177" t="s">
        <v>91</v>
      </c>
      <c r="AV421" s="13" t="s">
        <v>160</v>
      </c>
      <c r="AW421" s="13" t="s">
        <v>35</v>
      </c>
      <c r="AX421" s="13" t="s">
        <v>21</v>
      </c>
      <c r="AY421" s="177" t="s">
        <v>153</v>
      </c>
    </row>
    <row r="422" spans="2:63" s="11" customFormat="1" ht="22.9" customHeight="1">
      <c r="B422" s="141"/>
      <c r="D422" s="142" t="s">
        <v>81</v>
      </c>
      <c r="E422" s="151" t="s">
        <v>508</v>
      </c>
      <c r="F422" s="151" t="s">
        <v>509</v>
      </c>
      <c r="I422" s="144"/>
      <c r="J422" s="152">
        <f>BK422</f>
        <v>0</v>
      </c>
      <c r="L422" s="141"/>
      <c r="M422" s="146"/>
      <c r="P422" s="147">
        <f>SUM(P423:P435)</f>
        <v>0</v>
      </c>
      <c r="R422" s="147">
        <f>SUM(R423:R435)</f>
        <v>0</v>
      </c>
      <c r="T422" s="148">
        <f>SUM(T423:T435)</f>
        <v>0</v>
      </c>
      <c r="AR422" s="142" t="s">
        <v>21</v>
      </c>
      <c r="AT422" s="149" t="s">
        <v>81</v>
      </c>
      <c r="AU422" s="149" t="s">
        <v>21</v>
      </c>
      <c r="AY422" s="142" t="s">
        <v>153</v>
      </c>
      <c r="BK422" s="150">
        <f>SUM(BK423:BK435)</f>
        <v>0</v>
      </c>
    </row>
    <row r="423" spans="2:65" s="1" customFormat="1" ht="24.2" customHeight="1">
      <c r="B423" s="34"/>
      <c r="C423" s="153" t="s">
        <v>510</v>
      </c>
      <c r="D423" s="153" t="s">
        <v>155</v>
      </c>
      <c r="E423" s="154" t="s">
        <v>511</v>
      </c>
      <c r="F423" s="155" t="s">
        <v>512</v>
      </c>
      <c r="G423" s="156" t="s">
        <v>257</v>
      </c>
      <c r="H423" s="157">
        <v>51.431</v>
      </c>
      <c r="I423" s="158"/>
      <c r="J423" s="159">
        <f>ROUND(I423*H423,2)</f>
        <v>0</v>
      </c>
      <c r="K423" s="155" t="s">
        <v>159</v>
      </c>
      <c r="L423" s="34"/>
      <c r="M423" s="160" t="s">
        <v>1</v>
      </c>
      <c r="N423" s="127" t="s">
        <v>47</v>
      </c>
      <c r="P423" s="161">
        <f>O423*H423</f>
        <v>0</v>
      </c>
      <c r="Q423" s="161">
        <v>0</v>
      </c>
      <c r="R423" s="161">
        <f>Q423*H423</f>
        <v>0</v>
      </c>
      <c r="S423" s="161">
        <v>0</v>
      </c>
      <c r="T423" s="162">
        <f>S423*H423</f>
        <v>0</v>
      </c>
      <c r="AR423" s="163" t="s">
        <v>160</v>
      </c>
      <c r="AT423" s="163" t="s">
        <v>155</v>
      </c>
      <c r="AU423" s="163" t="s">
        <v>91</v>
      </c>
      <c r="AY423" s="17" t="s">
        <v>153</v>
      </c>
      <c r="BE423" s="96">
        <f>IF(N423="základní",J423,0)</f>
        <v>0</v>
      </c>
      <c r="BF423" s="96">
        <f>IF(N423="snížená",J423,0)</f>
        <v>0</v>
      </c>
      <c r="BG423" s="96">
        <f>IF(N423="zákl. přenesená",J423,0)</f>
        <v>0</v>
      </c>
      <c r="BH423" s="96">
        <f>IF(N423="sníž. přenesená",J423,0)</f>
        <v>0</v>
      </c>
      <c r="BI423" s="96">
        <f>IF(N423="nulová",J423,0)</f>
        <v>0</v>
      </c>
      <c r="BJ423" s="17" t="s">
        <v>21</v>
      </c>
      <c r="BK423" s="96">
        <f>ROUND(I423*H423,2)</f>
        <v>0</v>
      </c>
      <c r="BL423" s="17" t="s">
        <v>160</v>
      </c>
      <c r="BM423" s="163" t="s">
        <v>513</v>
      </c>
    </row>
    <row r="424" spans="2:47" s="1" customFormat="1" ht="19.5">
      <c r="B424" s="34"/>
      <c r="D424" s="164" t="s">
        <v>162</v>
      </c>
      <c r="F424" s="165" t="s">
        <v>514</v>
      </c>
      <c r="I424" s="129"/>
      <c r="L424" s="34"/>
      <c r="M424" s="166"/>
      <c r="T424" s="58"/>
      <c r="AT424" s="17" t="s">
        <v>162</v>
      </c>
      <c r="AU424" s="17" t="s">
        <v>91</v>
      </c>
    </row>
    <row r="425" spans="2:47" s="1" customFormat="1" ht="11.25">
      <c r="B425" s="34"/>
      <c r="D425" s="167" t="s">
        <v>164</v>
      </c>
      <c r="F425" s="168" t="s">
        <v>515</v>
      </c>
      <c r="I425" s="129"/>
      <c r="L425" s="34"/>
      <c r="M425" s="166"/>
      <c r="T425" s="58"/>
      <c r="AT425" s="17" t="s">
        <v>164</v>
      </c>
      <c r="AU425" s="17" t="s">
        <v>91</v>
      </c>
    </row>
    <row r="426" spans="2:65" s="1" customFormat="1" ht="24.2" customHeight="1">
      <c r="B426" s="34"/>
      <c r="C426" s="153" t="s">
        <v>516</v>
      </c>
      <c r="D426" s="153" t="s">
        <v>155</v>
      </c>
      <c r="E426" s="154" t="s">
        <v>517</v>
      </c>
      <c r="F426" s="155" t="s">
        <v>518</v>
      </c>
      <c r="G426" s="156" t="s">
        <v>257</v>
      </c>
      <c r="H426" s="157">
        <v>51.431</v>
      </c>
      <c r="I426" s="158"/>
      <c r="J426" s="159">
        <f>ROUND(I426*H426,2)</f>
        <v>0</v>
      </c>
      <c r="K426" s="155" t="s">
        <v>159</v>
      </c>
      <c r="L426" s="34"/>
      <c r="M426" s="160" t="s">
        <v>1</v>
      </c>
      <c r="N426" s="127" t="s">
        <v>47</v>
      </c>
      <c r="P426" s="161">
        <f>O426*H426</f>
        <v>0</v>
      </c>
      <c r="Q426" s="161">
        <v>0</v>
      </c>
      <c r="R426" s="161">
        <f>Q426*H426</f>
        <v>0</v>
      </c>
      <c r="S426" s="161">
        <v>0</v>
      </c>
      <c r="T426" s="162">
        <f>S426*H426</f>
        <v>0</v>
      </c>
      <c r="AR426" s="163" t="s">
        <v>160</v>
      </c>
      <c r="AT426" s="163" t="s">
        <v>155</v>
      </c>
      <c r="AU426" s="163" t="s">
        <v>91</v>
      </c>
      <c r="AY426" s="17" t="s">
        <v>153</v>
      </c>
      <c r="BE426" s="96">
        <f>IF(N426="základní",J426,0)</f>
        <v>0</v>
      </c>
      <c r="BF426" s="96">
        <f>IF(N426="snížená",J426,0)</f>
        <v>0</v>
      </c>
      <c r="BG426" s="96">
        <f>IF(N426="zákl. přenesená",J426,0)</f>
        <v>0</v>
      </c>
      <c r="BH426" s="96">
        <f>IF(N426="sníž. přenesená",J426,0)</f>
        <v>0</v>
      </c>
      <c r="BI426" s="96">
        <f>IF(N426="nulová",J426,0)</f>
        <v>0</v>
      </c>
      <c r="BJ426" s="17" t="s">
        <v>21</v>
      </c>
      <c r="BK426" s="96">
        <f>ROUND(I426*H426,2)</f>
        <v>0</v>
      </c>
      <c r="BL426" s="17" t="s">
        <v>160</v>
      </c>
      <c r="BM426" s="163" t="s">
        <v>519</v>
      </c>
    </row>
    <row r="427" spans="2:47" s="1" customFormat="1" ht="19.5">
      <c r="B427" s="34"/>
      <c r="D427" s="164" t="s">
        <v>162</v>
      </c>
      <c r="F427" s="165" t="s">
        <v>520</v>
      </c>
      <c r="I427" s="129"/>
      <c r="L427" s="34"/>
      <c r="M427" s="166"/>
      <c r="T427" s="58"/>
      <c r="AT427" s="17" t="s">
        <v>162</v>
      </c>
      <c r="AU427" s="17" t="s">
        <v>91</v>
      </c>
    </row>
    <row r="428" spans="2:47" s="1" customFormat="1" ht="11.25">
      <c r="B428" s="34"/>
      <c r="D428" s="167" t="s">
        <v>164</v>
      </c>
      <c r="F428" s="168" t="s">
        <v>521</v>
      </c>
      <c r="I428" s="129"/>
      <c r="L428" s="34"/>
      <c r="M428" s="166"/>
      <c r="T428" s="58"/>
      <c r="AT428" s="17" t="s">
        <v>164</v>
      </c>
      <c r="AU428" s="17" t="s">
        <v>91</v>
      </c>
    </row>
    <row r="429" spans="2:65" s="1" customFormat="1" ht="24.2" customHeight="1">
      <c r="B429" s="34"/>
      <c r="C429" s="153" t="s">
        <v>522</v>
      </c>
      <c r="D429" s="153" t="s">
        <v>155</v>
      </c>
      <c r="E429" s="154" t="s">
        <v>523</v>
      </c>
      <c r="F429" s="155" t="s">
        <v>524</v>
      </c>
      <c r="G429" s="156" t="s">
        <v>257</v>
      </c>
      <c r="H429" s="157">
        <v>1851.516</v>
      </c>
      <c r="I429" s="158"/>
      <c r="J429" s="159">
        <f>ROUND(I429*H429,2)</f>
        <v>0</v>
      </c>
      <c r="K429" s="155" t="s">
        <v>159</v>
      </c>
      <c r="L429" s="34"/>
      <c r="M429" s="160" t="s">
        <v>1</v>
      </c>
      <c r="N429" s="127" t="s">
        <v>47</v>
      </c>
      <c r="P429" s="161">
        <f>O429*H429</f>
        <v>0</v>
      </c>
      <c r="Q429" s="161">
        <v>0</v>
      </c>
      <c r="R429" s="161">
        <f>Q429*H429</f>
        <v>0</v>
      </c>
      <c r="S429" s="161">
        <v>0</v>
      </c>
      <c r="T429" s="162">
        <f>S429*H429</f>
        <v>0</v>
      </c>
      <c r="AR429" s="163" t="s">
        <v>160</v>
      </c>
      <c r="AT429" s="163" t="s">
        <v>155</v>
      </c>
      <c r="AU429" s="163" t="s">
        <v>91</v>
      </c>
      <c r="AY429" s="17" t="s">
        <v>153</v>
      </c>
      <c r="BE429" s="96">
        <f>IF(N429="základní",J429,0)</f>
        <v>0</v>
      </c>
      <c r="BF429" s="96">
        <f>IF(N429="snížená",J429,0)</f>
        <v>0</v>
      </c>
      <c r="BG429" s="96">
        <f>IF(N429="zákl. přenesená",J429,0)</f>
        <v>0</v>
      </c>
      <c r="BH429" s="96">
        <f>IF(N429="sníž. přenesená",J429,0)</f>
        <v>0</v>
      </c>
      <c r="BI429" s="96">
        <f>IF(N429="nulová",J429,0)</f>
        <v>0</v>
      </c>
      <c r="BJ429" s="17" t="s">
        <v>21</v>
      </c>
      <c r="BK429" s="96">
        <f>ROUND(I429*H429,2)</f>
        <v>0</v>
      </c>
      <c r="BL429" s="17" t="s">
        <v>160</v>
      </c>
      <c r="BM429" s="163" t="s">
        <v>525</v>
      </c>
    </row>
    <row r="430" spans="2:47" s="1" customFormat="1" ht="29.25">
      <c r="B430" s="34"/>
      <c r="D430" s="164" t="s">
        <v>162</v>
      </c>
      <c r="F430" s="165" t="s">
        <v>526</v>
      </c>
      <c r="I430" s="129"/>
      <c r="L430" s="34"/>
      <c r="M430" s="166"/>
      <c r="T430" s="58"/>
      <c r="AT430" s="17" t="s">
        <v>162</v>
      </c>
      <c r="AU430" s="17" t="s">
        <v>91</v>
      </c>
    </row>
    <row r="431" spans="2:47" s="1" customFormat="1" ht="11.25">
      <c r="B431" s="34"/>
      <c r="D431" s="167" t="s">
        <v>164</v>
      </c>
      <c r="F431" s="168" t="s">
        <v>527</v>
      </c>
      <c r="I431" s="129"/>
      <c r="L431" s="34"/>
      <c r="M431" s="166"/>
      <c r="T431" s="58"/>
      <c r="AT431" s="17" t="s">
        <v>164</v>
      </c>
      <c r="AU431" s="17" t="s">
        <v>91</v>
      </c>
    </row>
    <row r="432" spans="2:51" s="12" customFormat="1" ht="11.25">
      <c r="B432" s="169"/>
      <c r="D432" s="164" t="s">
        <v>166</v>
      </c>
      <c r="F432" s="171" t="s">
        <v>528</v>
      </c>
      <c r="H432" s="172">
        <v>1851.516</v>
      </c>
      <c r="I432" s="173"/>
      <c r="L432" s="169"/>
      <c r="M432" s="174"/>
      <c r="T432" s="175"/>
      <c r="AT432" s="170" t="s">
        <v>166</v>
      </c>
      <c r="AU432" s="170" t="s">
        <v>91</v>
      </c>
      <c r="AV432" s="12" t="s">
        <v>91</v>
      </c>
      <c r="AW432" s="12" t="s">
        <v>4</v>
      </c>
      <c r="AX432" s="12" t="s">
        <v>21</v>
      </c>
      <c r="AY432" s="170" t="s">
        <v>153</v>
      </c>
    </row>
    <row r="433" spans="2:65" s="1" customFormat="1" ht="33" customHeight="1">
      <c r="B433" s="34"/>
      <c r="C433" s="153" t="s">
        <v>529</v>
      </c>
      <c r="D433" s="153" t="s">
        <v>155</v>
      </c>
      <c r="E433" s="154" t="s">
        <v>530</v>
      </c>
      <c r="F433" s="155" t="s">
        <v>531</v>
      </c>
      <c r="G433" s="156" t="s">
        <v>257</v>
      </c>
      <c r="H433" s="157">
        <v>51.431</v>
      </c>
      <c r="I433" s="158"/>
      <c r="J433" s="159">
        <f>ROUND(I433*H433,2)</f>
        <v>0</v>
      </c>
      <c r="K433" s="155" t="s">
        <v>159</v>
      </c>
      <c r="L433" s="34"/>
      <c r="M433" s="160" t="s">
        <v>1</v>
      </c>
      <c r="N433" s="127" t="s">
        <v>47</v>
      </c>
      <c r="P433" s="161">
        <f>O433*H433</f>
        <v>0</v>
      </c>
      <c r="Q433" s="161">
        <v>0</v>
      </c>
      <c r="R433" s="161">
        <f>Q433*H433</f>
        <v>0</v>
      </c>
      <c r="S433" s="161">
        <v>0</v>
      </c>
      <c r="T433" s="162">
        <f>S433*H433</f>
        <v>0</v>
      </c>
      <c r="AR433" s="163" t="s">
        <v>160</v>
      </c>
      <c r="AT433" s="163" t="s">
        <v>155</v>
      </c>
      <c r="AU433" s="163" t="s">
        <v>91</v>
      </c>
      <c r="AY433" s="17" t="s">
        <v>153</v>
      </c>
      <c r="BE433" s="96">
        <f>IF(N433="základní",J433,0)</f>
        <v>0</v>
      </c>
      <c r="BF433" s="96">
        <f>IF(N433="snížená",J433,0)</f>
        <v>0</v>
      </c>
      <c r="BG433" s="96">
        <f>IF(N433="zákl. přenesená",J433,0)</f>
        <v>0</v>
      </c>
      <c r="BH433" s="96">
        <f>IF(N433="sníž. přenesená",J433,0)</f>
        <v>0</v>
      </c>
      <c r="BI433" s="96">
        <f>IF(N433="nulová",J433,0)</f>
        <v>0</v>
      </c>
      <c r="BJ433" s="17" t="s">
        <v>21</v>
      </c>
      <c r="BK433" s="96">
        <f>ROUND(I433*H433,2)</f>
        <v>0</v>
      </c>
      <c r="BL433" s="17" t="s">
        <v>160</v>
      </c>
      <c r="BM433" s="163" t="s">
        <v>532</v>
      </c>
    </row>
    <row r="434" spans="2:47" s="1" customFormat="1" ht="29.25">
      <c r="B434" s="34"/>
      <c r="D434" s="164" t="s">
        <v>162</v>
      </c>
      <c r="F434" s="165" t="s">
        <v>533</v>
      </c>
      <c r="I434" s="129"/>
      <c r="L434" s="34"/>
      <c r="M434" s="166"/>
      <c r="T434" s="58"/>
      <c r="AT434" s="17" t="s">
        <v>162</v>
      </c>
      <c r="AU434" s="17" t="s">
        <v>91</v>
      </c>
    </row>
    <row r="435" spans="2:47" s="1" customFormat="1" ht="11.25">
      <c r="B435" s="34"/>
      <c r="D435" s="167" t="s">
        <v>164</v>
      </c>
      <c r="F435" s="168" t="s">
        <v>534</v>
      </c>
      <c r="I435" s="129"/>
      <c r="L435" s="34"/>
      <c r="M435" s="166"/>
      <c r="T435" s="58"/>
      <c r="AT435" s="17" t="s">
        <v>164</v>
      </c>
      <c r="AU435" s="17" t="s">
        <v>91</v>
      </c>
    </row>
    <row r="436" spans="2:63" s="11" customFormat="1" ht="22.9" customHeight="1">
      <c r="B436" s="141"/>
      <c r="D436" s="142" t="s">
        <v>81</v>
      </c>
      <c r="E436" s="151" t="s">
        <v>535</v>
      </c>
      <c r="F436" s="151" t="s">
        <v>536</v>
      </c>
      <c r="I436" s="144"/>
      <c r="J436" s="152">
        <f>BK436</f>
        <v>0</v>
      </c>
      <c r="L436" s="141"/>
      <c r="M436" s="146"/>
      <c r="P436" s="147">
        <f>SUM(P437:P439)</f>
        <v>0</v>
      </c>
      <c r="R436" s="147">
        <f>SUM(R437:R439)</f>
        <v>0</v>
      </c>
      <c r="T436" s="148">
        <f>SUM(T437:T439)</f>
        <v>0</v>
      </c>
      <c r="AR436" s="142" t="s">
        <v>21</v>
      </c>
      <c r="AT436" s="149" t="s">
        <v>81</v>
      </c>
      <c r="AU436" s="149" t="s">
        <v>21</v>
      </c>
      <c r="AY436" s="142" t="s">
        <v>153</v>
      </c>
      <c r="BK436" s="150">
        <f>SUM(BK437:BK439)</f>
        <v>0</v>
      </c>
    </row>
    <row r="437" spans="2:65" s="1" customFormat="1" ht="16.5" customHeight="1">
      <c r="B437" s="34"/>
      <c r="C437" s="153" t="s">
        <v>537</v>
      </c>
      <c r="D437" s="153" t="s">
        <v>155</v>
      </c>
      <c r="E437" s="154" t="s">
        <v>538</v>
      </c>
      <c r="F437" s="155" t="s">
        <v>539</v>
      </c>
      <c r="G437" s="156" t="s">
        <v>257</v>
      </c>
      <c r="H437" s="157">
        <v>94.47</v>
      </c>
      <c r="I437" s="158"/>
      <c r="J437" s="159">
        <f>ROUND(I437*H437,2)</f>
        <v>0</v>
      </c>
      <c r="K437" s="155" t="s">
        <v>159</v>
      </c>
      <c r="L437" s="34"/>
      <c r="M437" s="160" t="s">
        <v>1</v>
      </c>
      <c r="N437" s="127" t="s">
        <v>47</v>
      </c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AR437" s="163" t="s">
        <v>160</v>
      </c>
      <c r="AT437" s="163" t="s">
        <v>155</v>
      </c>
      <c r="AU437" s="163" t="s">
        <v>91</v>
      </c>
      <c r="AY437" s="17" t="s">
        <v>153</v>
      </c>
      <c r="BE437" s="96">
        <f>IF(N437="základní",J437,0)</f>
        <v>0</v>
      </c>
      <c r="BF437" s="96">
        <f>IF(N437="snížená",J437,0)</f>
        <v>0</v>
      </c>
      <c r="BG437" s="96">
        <f>IF(N437="zákl. přenesená",J437,0)</f>
        <v>0</v>
      </c>
      <c r="BH437" s="96">
        <f>IF(N437="sníž. přenesená",J437,0)</f>
        <v>0</v>
      </c>
      <c r="BI437" s="96">
        <f>IF(N437="nulová",J437,0)</f>
        <v>0</v>
      </c>
      <c r="BJ437" s="17" t="s">
        <v>21</v>
      </c>
      <c r="BK437" s="96">
        <f>ROUND(I437*H437,2)</f>
        <v>0</v>
      </c>
      <c r="BL437" s="17" t="s">
        <v>160</v>
      </c>
      <c r="BM437" s="163" t="s">
        <v>540</v>
      </c>
    </row>
    <row r="438" spans="2:47" s="1" customFormat="1" ht="29.25">
      <c r="B438" s="34"/>
      <c r="D438" s="164" t="s">
        <v>162</v>
      </c>
      <c r="F438" s="165" t="s">
        <v>541</v>
      </c>
      <c r="I438" s="129"/>
      <c r="L438" s="34"/>
      <c r="M438" s="166"/>
      <c r="T438" s="58"/>
      <c r="AT438" s="17" t="s">
        <v>162</v>
      </c>
      <c r="AU438" s="17" t="s">
        <v>91</v>
      </c>
    </row>
    <row r="439" spans="2:47" s="1" customFormat="1" ht="11.25">
      <c r="B439" s="34"/>
      <c r="D439" s="167" t="s">
        <v>164</v>
      </c>
      <c r="F439" s="168" t="s">
        <v>542</v>
      </c>
      <c r="I439" s="129"/>
      <c r="L439" s="34"/>
      <c r="M439" s="166"/>
      <c r="T439" s="58"/>
      <c r="AT439" s="17" t="s">
        <v>164</v>
      </c>
      <c r="AU439" s="17" t="s">
        <v>91</v>
      </c>
    </row>
    <row r="440" spans="2:63" s="11" customFormat="1" ht="25.9" customHeight="1">
      <c r="B440" s="141"/>
      <c r="D440" s="142" t="s">
        <v>81</v>
      </c>
      <c r="E440" s="143" t="s">
        <v>543</v>
      </c>
      <c r="F440" s="143" t="s">
        <v>544</v>
      </c>
      <c r="I440" s="144"/>
      <c r="J440" s="145">
        <f>BK440</f>
        <v>0</v>
      </c>
      <c r="L440" s="141"/>
      <c r="M440" s="146"/>
      <c r="P440" s="147">
        <f>P441+P484+P541+P599+P776+P822</f>
        <v>0</v>
      </c>
      <c r="R440" s="147">
        <f>R441+R484+R541+R599+R776+R822</f>
        <v>6.062973019999999</v>
      </c>
      <c r="T440" s="148">
        <f>T441+T484+T541+T599+T776+T822</f>
        <v>7.6086269999999985</v>
      </c>
      <c r="AR440" s="142" t="s">
        <v>91</v>
      </c>
      <c r="AT440" s="149" t="s">
        <v>81</v>
      </c>
      <c r="AU440" s="149" t="s">
        <v>82</v>
      </c>
      <c r="AY440" s="142" t="s">
        <v>153</v>
      </c>
      <c r="BK440" s="150">
        <f>BK441+BK484+BK541+BK599+BK776+BK822</f>
        <v>0</v>
      </c>
    </row>
    <row r="441" spans="2:63" s="11" customFormat="1" ht="22.9" customHeight="1">
      <c r="B441" s="141"/>
      <c r="D441" s="142" t="s">
        <v>81</v>
      </c>
      <c r="E441" s="151" t="s">
        <v>545</v>
      </c>
      <c r="F441" s="151" t="s">
        <v>546</v>
      </c>
      <c r="I441" s="144"/>
      <c r="J441" s="152">
        <f>BK441</f>
        <v>0</v>
      </c>
      <c r="L441" s="141"/>
      <c r="M441" s="146"/>
      <c r="P441" s="147">
        <f>SUM(P442:P483)</f>
        <v>0</v>
      </c>
      <c r="R441" s="147">
        <f>SUM(R442:R483)</f>
        <v>0.9414935</v>
      </c>
      <c r="T441" s="148">
        <f>SUM(T442:T483)</f>
        <v>0.3962</v>
      </c>
      <c r="AR441" s="142" t="s">
        <v>91</v>
      </c>
      <c r="AT441" s="149" t="s">
        <v>81</v>
      </c>
      <c r="AU441" s="149" t="s">
        <v>21</v>
      </c>
      <c r="AY441" s="142" t="s">
        <v>153</v>
      </c>
      <c r="BK441" s="150">
        <f>SUM(BK442:BK483)</f>
        <v>0</v>
      </c>
    </row>
    <row r="442" spans="2:65" s="1" customFormat="1" ht="24.2" customHeight="1">
      <c r="B442" s="34"/>
      <c r="C442" s="153" t="s">
        <v>547</v>
      </c>
      <c r="D442" s="153" t="s">
        <v>155</v>
      </c>
      <c r="E442" s="154" t="s">
        <v>548</v>
      </c>
      <c r="F442" s="155" t="s">
        <v>549</v>
      </c>
      <c r="G442" s="156" t="s">
        <v>264</v>
      </c>
      <c r="H442" s="157">
        <v>135.71</v>
      </c>
      <c r="I442" s="158"/>
      <c r="J442" s="159">
        <f>ROUND(I442*H442,2)</f>
        <v>0</v>
      </c>
      <c r="K442" s="155" t="s">
        <v>159</v>
      </c>
      <c r="L442" s="34"/>
      <c r="M442" s="160" t="s">
        <v>1</v>
      </c>
      <c r="N442" s="127" t="s">
        <v>47</v>
      </c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AR442" s="163" t="s">
        <v>261</v>
      </c>
      <c r="AT442" s="163" t="s">
        <v>155</v>
      </c>
      <c r="AU442" s="163" t="s">
        <v>91</v>
      </c>
      <c r="AY442" s="17" t="s">
        <v>153</v>
      </c>
      <c r="BE442" s="96">
        <f>IF(N442="základní",J442,0)</f>
        <v>0</v>
      </c>
      <c r="BF442" s="96">
        <f>IF(N442="snížená",J442,0)</f>
        <v>0</v>
      </c>
      <c r="BG442" s="96">
        <f>IF(N442="zákl. přenesená",J442,0)</f>
        <v>0</v>
      </c>
      <c r="BH442" s="96">
        <f>IF(N442="sníž. přenesená",J442,0)</f>
        <v>0</v>
      </c>
      <c r="BI442" s="96">
        <f>IF(N442="nulová",J442,0)</f>
        <v>0</v>
      </c>
      <c r="BJ442" s="17" t="s">
        <v>21</v>
      </c>
      <c r="BK442" s="96">
        <f>ROUND(I442*H442,2)</f>
        <v>0</v>
      </c>
      <c r="BL442" s="17" t="s">
        <v>261</v>
      </c>
      <c r="BM442" s="163" t="s">
        <v>550</v>
      </c>
    </row>
    <row r="443" spans="2:47" s="1" customFormat="1" ht="19.5">
      <c r="B443" s="34"/>
      <c r="D443" s="164" t="s">
        <v>162</v>
      </c>
      <c r="F443" s="165" t="s">
        <v>551</v>
      </c>
      <c r="I443" s="129"/>
      <c r="L443" s="34"/>
      <c r="M443" s="166"/>
      <c r="T443" s="58"/>
      <c r="AT443" s="17" t="s">
        <v>162</v>
      </c>
      <c r="AU443" s="17" t="s">
        <v>91</v>
      </c>
    </row>
    <row r="444" spans="2:47" s="1" customFormat="1" ht="11.25">
      <c r="B444" s="34"/>
      <c r="D444" s="167" t="s">
        <v>164</v>
      </c>
      <c r="F444" s="168" t="s">
        <v>552</v>
      </c>
      <c r="I444" s="129"/>
      <c r="L444" s="34"/>
      <c r="M444" s="166"/>
      <c r="T444" s="58"/>
      <c r="AT444" s="17" t="s">
        <v>164</v>
      </c>
      <c r="AU444" s="17" t="s">
        <v>91</v>
      </c>
    </row>
    <row r="445" spans="2:51" s="14" customFormat="1" ht="11.25">
      <c r="B445" s="183"/>
      <c r="D445" s="164" t="s">
        <v>166</v>
      </c>
      <c r="E445" s="184" t="s">
        <v>1</v>
      </c>
      <c r="F445" s="185" t="s">
        <v>331</v>
      </c>
      <c r="H445" s="184" t="s">
        <v>1</v>
      </c>
      <c r="I445" s="186"/>
      <c r="L445" s="183"/>
      <c r="M445" s="187"/>
      <c r="T445" s="188"/>
      <c r="AT445" s="184" t="s">
        <v>166</v>
      </c>
      <c r="AU445" s="184" t="s">
        <v>91</v>
      </c>
      <c r="AV445" s="14" t="s">
        <v>21</v>
      </c>
      <c r="AW445" s="14" t="s">
        <v>35</v>
      </c>
      <c r="AX445" s="14" t="s">
        <v>82</v>
      </c>
      <c r="AY445" s="184" t="s">
        <v>153</v>
      </c>
    </row>
    <row r="446" spans="2:51" s="12" customFormat="1" ht="11.25">
      <c r="B446" s="169"/>
      <c r="D446" s="164" t="s">
        <v>166</v>
      </c>
      <c r="E446" s="170" t="s">
        <v>1</v>
      </c>
      <c r="F446" s="171" t="s">
        <v>553</v>
      </c>
      <c r="H446" s="172">
        <v>10</v>
      </c>
      <c r="I446" s="173"/>
      <c r="L446" s="169"/>
      <c r="M446" s="174"/>
      <c r="T446" s="175"/>
      <c r="AT446" s="170" t="s">
        <v>166</v>
      </c>
      <c r="AU446" s="170" t="s">
        <v>91</v>
      </c>
      <c r="AV446" s="12" t="s">
        <v>91</v>
      </c>
      <c r="AW446" s="12" t="s">
        <v>35</v>
      </c>
      <c r="AX446" s="12" t="s">
        <v>82</v>
      </c>
      <c r="AY446" s="170" t="s">
        <v>153</v>
      </c>
    </row>
    <row r="447" spans="2:51" s="12" customFormat="1" ht="11.25">
      <c r="B447" s="169"/>
      <c r="D447" s="164" t="s">
        <v>166</v>
      </c>
      <c r="E447" s="170" t="s">
        <v>1</v>
      </c>
      <c r="F447" s="171" t="s">
        <v>554</v>
      </c>
      <c r="H447" s="172">
        <v>10.4</v>
      </c>
      <c r="I447" s="173"/>
      <c r="L447" s="169"/>
      <c r="M447" s="174"/>
      <c r="T447" s="175"/>
      <c r="AT447" s="170" t="s">
        <v>166</v>
      </c>
      <c r="AU447" s="170" t="s">
        <v>91</v>
      </c>
      <c r="AV447" s="12" t="s">
        <v>91</v>
      </c>
      <c r="AW447" s="12" t="s">
        <v>35</v>
      </c>
      <c r="AX447" s="12" t="s">
        <v>82</v>
      </c>
      <c r="AY447" s="170" t="s">
        <v>153</v>
      </c>
    </row>
    <row r="448" spans="2:51" s="12" customFormat="1" ht="11.25">
      <c r="B448" s="169"/>
      <c r="D448" s="164" t="s">
        <v>166</v>
      </c>
      <c r="E448" s="170" t="s">
        <v>1</v>
      </c>
      <c r="F448" s="171" t="s">
        <v>555</v>
      </c>
      <c r="H448" s="172">
        <v>14</v>
      </c>
      <c r="I448" s="173"/>
      <c r="L448" s="169"/>
      <c r="M448" s="174"/>
      <c r="T448" s="175"/>
      <c r="AT448" s="170" t="s">
        <v>166</v>
      </c>
      <c r="AU448" s="170" t="s">
        <v>91</v>
      </c>
      <c r="AV448" s="12" t="s">
        <v>91</v>
      </c>
      <c r="AW448" s="12" t="s">
        <v>35</v>
      </c>
      <c r="AX448" s="12" t="s">
        <v>82</v>
      </c>
      <c r="AY448" s="170" t="s">
        <v>153</v>
      </c>
    </row>
    <row r="449" spans="2:51" s="12" customFormat="1" ht="11.25">
      <c r="B449" s="169"/>
      <c r="D449" s="164" t="s">
        <v>166</v>
      </c>
      <c r="E449" s="170" t="s">
        <v>1</v>
      </c>
      <c r="F449" s="171" t="s">
        <v>556</v>
      </c>
      <c r="H449" s="172">
        <v>24.8</v>
      </c>
      <c r="I449" s="173"/>
      <c r="L449" s="169"/>
      <c r="M449" s="174"/>
      <c r="T449" s="175"/>
      <c r="AT449" s="170" t="s">
        <v>166</v>
      </c>
      <c r="AU449" s="170" t="s">
        <v>91</v>
      </c>
      <c r="AV449" s="12" t="s">
        <v>91</v>
      </c>
      <c r="AW449" s="12" t="s">
        <v>35</v>
      </c>
      <c r="AX449" s="12" t="s">
        <v>82</v>
      </c>
      <c r="AY449" s="170" t="s">
        <v>153</v>
      </c>
    </row>
    <row r="450" spans="2:51" s="14" customFormat="1" ht="11.25">
      <c r="B450" s="183"/>
      <c r="D450" s="164" t="s">
        <v>166</v>
      </c>
      <c r="E450" s="184" t="s">
        <v>1</v>
      </c>
      <c r="F450" s="185" t="s">
        <v>336</v>
      </c>
      <c r="H450" s="184" t="s">
        <v>1</v>
      </c>
      <c r="I450" s="186"/>
      <c r="L450" s="183"/>
      <c r="M450" s="187"/>
      <c r="T450" s="188"/>
      <c r="AT450" s="184" t="s">
        <v>166</v>
      </c>
      <c r="AU450" s="184" t="s">
        <v>91</v>
      </c>
      <c r="AV450" s="14" t="s">
        <v>21</v>
      </c>
      <c r="AW450" s="14" t="s">
        <v>35</v>
      </c>
      <c r="AX450" s="14" t="s">
        <v>82</v>
      </c>
      <c r="AY450" s="184" t="s">
        <v>153</v>
      </c>
    </row>
    <row r="451" spans="2:51" s="12" customFormat="1" ht="11.25">
      <c r="B451" s="169"/>
      <c r="D451" s="164" t="s">
        <v>166</v>
      </c>
      <c r="E451" s="170" t="s">
        <v>1</v>
      </c>
      <c r="F451" s="171" t="s">
        <v>557</v>
      </c>
      <c r="H451" s="172">
        <v>25.97</v>
      </c>
      <c r="I451" s="173"/>
      <c r="L451" s="169"/>
      <c r="M451" s="174"/>
      <c r="T451" s="175"/>
      <c r="AT451" s="170" t="s">
        <v>166</v>
      </c>
      <c r="AU451" s="170" t="s">
        <v>91</v>
      </c>
      <c r="AV451" s="12" t="s">
        <v>91</v>
      </c>
      <c r="AW451" s="12" t="s">
        <v>35</v>
      </c>
      <c r="AX451" s="12" t="s">
        <v>82</v>
      </c>
      <c r="AY451" s="170" t="s">
        <v>153</v>
      </c>
    </row>
    <row r="452" spans="2:51" s="12" customFormat="1" ht="11.25">
      <c r="B452" s="169"/>
      <c r="D452" s="164" t="s">
        <v>166</v>
      </c>
      <c r="E452" s="170" t="s">
        <v>1</v>
      </c>
      <c r="F452" s="171" t="s">
        <v>558</v>
      </c>
      <c r="H452" s="172">
        <v>6.44</v>
      </c>
      <c r="I452" s="173"/>
      <c r="L452" s="169"/>
      <c r="M452" s="174"/>
      <c r="T452" s="175"/>
      <c r="AT452" s="170" t="s">
        <v>166</v>
      </c>
      <c r="AU452" s="170" t="s">
        <v>91</v>
      </c>
      <c r="AV452" s="12" t="s">
        <v>91</v>
      </c>
      <c r="AW452" s="12" t="s">
        <v>35</v>
      </c>
      <c r="AX452" s="12" t="s">
        <v>82</v>
      </c>
      <c r="AY452" s="170" t="s">
        <v>153</v>
      </c>
    </row>
    <row r="453" spans="2:51" s="12" customFormat="1" ht="11.25">
      <c r="B453" s="169"/>
      <c r="D453" s="164" t="s">
        <v>166</v>
      </c>
      <c r="E453" s="170" t="s">
        <v>1</v>
      </c>
      <c r="F453" s="171" t="s">
        <v>559</v>
      </c>
      <c r="H453" s="172">
        <v>20.86</v>
      </c>
      <c r="I453" s="173"/>
      <c r="L453" s="169"/>
      <c r="M453" s="174"/>
      <c r="T453" s="175"/>
      <c r="AT453" s="170" t="s">
        <v>166</v>
      </c>
      <c r="AU453" s="170" t="s">
        <v>91</v>
      </c>
      <c r="AV453" s="12" t="s">
        <v>91</v>
      </c>
      <c r="AW453" s="12" t="s">
        <v>35</v>
      </c>
      <c r="AX453" s="12" t="s">
        <v>82</v>
      </c>
      <c r="AY453" s="170" t="s">
        <v>153</v>
      </c>
    </row>
    <row r="454" spans="2:51" s="12" customFormat="1" ht="11.25">
      <c r="B454" s="169"/>
      <c r="D454" s="164" t="s">
        <v>166</v>
      </c>
      <c r="E454" s="170" t="s">
        <v>1</v>
      </c>
      <c r="F454" s="171" t="s">
        <v>560</v>
      </c>
      <c r="H454" s="172">
        <v>23.24</v>
      </c>
      <c r="I454" s="173"/>
      <c r="L454" s="169"/>
      <c r="M454" s="174"/>
      <c r="T454" s="175"/>
      <c r="AT454" s="170" t="s">
        <v>166</v>
      </c>
      <c r="AU454" s="170" t="s">
        <v>91</v>
      </c>
      <c r="AV454" s="12" t="s">
        <v>91</v>
      </c>
      <c r="AW454" s="12" t="s">
        <v>35</v>
      </c>
      <c r="AX454" s="12" t="s">
        <v>82</v>
      </c>
      <c r="AY454" s="170" t="s">
        <v>153</v>
      </c>
    </row>
    <row r="455" spans="2:51" s="13" customFormat="1" ht="11.25">
      <c r="B455" s="176"/>
      <c r="D455" s="164" t="s">
        <v>166</v>
      </c>
      <c r="E455" s="177" t="s">
        <v>1</v>
      </c>
      <c r="F455" s="178" t="s">
        <v>174</v>
      </c>
      <c r="H455" s="179">
        <v>135.71</v>
      </c>
      <c r="I455" s="180"/>
      <c r="L455" s="176"/>
      <c r="M455" s="181"/>
      <c r="T455" s="182"/>
      <c r="AT455" s="177" t="s">
        <v>166</v>
      </c>
      <c r="AU455" s="177" t="s">
        <v>91</v>
      </c>
      <c r="AV455" s="13" t="s">
        <v>160</v>
      </c>
      <c r="AW455" s="13" t="s">
        <v>35</v>
      </c>
      <c r="AX455" s="13" t="s">
        <v>21</v>
      </c>
      <c r="AY455" s="177" t="s">
        <v>153</v>
      </c>
    </row>
    <row r="456" spans="2:65" s="1" customFormat="1" ht="16.5" customHeight="1">
      <c r="B456" s="34"/>
      <c r="C456" s="189" t="s">
        <v>561</v>
      </c>
      <c r="D456" s="189" t="s">
        <v>562</v>
      </c>
      <c r="E456" s="190" t="s">
        <v>563</v>
      </c>
      <c r="F456" s="191" t="s">
        <v>564</v>
      </c>
      <c r="G456" s="192" t="s">
        <v>257</v>
      </c>
      <c r="H456" s="193">
        <v>0.041</v>
      </c>
      <c r="I456" s="194"/>
      <c r="J456" s="195">
        <f>ROUND(I456*H456,2)</f>
        <v>0</v>
      </c>
      <c r="K456" s="191" t="s">
        <v>159</v>
      </c>
      <c r="L456" s="196"/>
      <c r="M456" s="197" t="s">
        <v>1</v>
      </c>
      <c r="N456" s="198" t="s">
        <v>47</v>
      </c>
      <c r="P456" s="161">
        <f>O456*H456</f>
        <v>0</v>
      </c>
      <c r="Q456" s="161">
        <v>1</v>
      </c>
      <c r="R456" s="161">
        <f>Q456*H456</f>
        <v>0.041</v>
      </c>
      <c r="S456" s="161">
        <v>0</v>
      </c>
      <c r="T456" s="162">
        <f>S456*H456</f>
        <v>0</v>
      </c>
      <c r="AR456" s="163" t="s">
        <v>439</v>
      </c>
      <c r="AT456" s="163" t="s">
        <v>562</v>
      </c>
      <c r="AU456" s="163" t="s">
        <v>91</v>
      </c>
      <c r="AY456" s="17" t="s">
        <v>153</v>
      </c>
      <c r="BE456" s="96">
        <f>IF(N456="základní",J456,0)</f>
        <v>0</v>
      </c>
      <c r="BF456" s="96">
        <f>IF(N456="snížená",J456,0)</f>
        <v>0</v>
      </c>
      <c r="BG456" s="96">
        <f>IF(N456="zákl. přenesená",J456,0)</f>
        <v>0</v>
      </c>
      <c r="BH456" s="96">
        <f>IF(N456="sníž. přenesená",J456,0)</f>
        <v>0</v>
      </c>
      <c r="BI456" s="96">
        <f>IF(N456="nulová",J456,0)</f>
        <v>0</v>
      </c>
      <c r="BJ456" s="17" t="s">
        <v>21</v>
      </c>
      <c r="BK456" s="96">
        <f>ROUND(I456*H456,2)</f>
        <v>0</v>
      </c>
      <c r="BL456" s="17" t="s">
        <v>261</v>
      </c>
      <c r="BM456" s="163" t="s">
        <v>565</v>
      </c>
    </row>
    <row r="457" spans="2:47" s="1" customFormat="1" ht="11.25">
      <c r="B457" s="34"/>
      <c r="D457" s="164" t="s">
        <v>162</v>
      </c>
      <c r="F457" s="165" t="s">
        <v>564</v>
      </c>
      <c r="I457" s="129"/>
      <c r="L457" s="34"/>
      <c r="M457" s="166"/>
      <c r="T457" s="58"/>
      <c r="AT457" s="17" t="s">
        <v>162</v>
      </c>
      <c r="AU457" s="17" t="s">
        <v>91</v>
      </c>
    </row>
    <row r="458" spans="2:51" s="12" customFormat="1" ht="11.25">
      <c r="B458" s="169"/>
      <c r="D458" s="164" t="s">
        <v>166</v>
      </c>
      <c r="E458" s="170" t="s">
        <v>1</v>
      </c>
      <c r="F458" s="171" t="s">
        <v>566</v>
      </c>
      <c r="H458" s="172">
        <v>0.041</v>
      </c>
      <c r="I458" s="173"/>
      <c r="L458" s="169"/>
      <c r="M458" s="174"/>
      <c r="T458" s="175"/>
      <c r="AT458" s="170" t="s">
        <v>166</v>
      </c>
      <c r="AU458" s="170" t="s">
        <v>91</v>
      </c>
      <c r="AV458" s="12" t="s">
        <v>91</v>
      </c>
      <c r="AW458" s="12" t="s">
        <v>35</v>
      </c>
      <c r="AX458" s="12" t="s">
        <v>21</v>
      </c>
      <c r="AY458" s="170" t="s">
        <v>153</v>
      </c>
    </row>
    <row r="459" spans="2:65" s="1" customFormat="1" ht="16.5" customHeight="1">
      <c r="B459" s="34"/>
      <c r="C459" s="153" t="s">
        <v>567</v>
      </c>
      <c r="D459" s="153" t="s">
        <v>155</v>
      </c>
      <c r="E459" s="154" t="s">
        <v>568</v>
      </c>
      <c r="F459" s="155" t="s">
        <v>569</v>
      </c>
      <c r="G459" s="156" t="s">
        <v>264</v>
      </c>
      <c r="H459" s="157">
        <v>99.05</v>
      </c>
      <c r="I459" s="158"/>
      <c r="J459" s="159">
        <f>ROUND(I459*H459,2)</f>
        <v>0</v>
      </c>
      <c r="K459" s="155" t="s">
        <v>159</v>
      </c>
      <c r="L459" s="34"/>
      <c r="M459" s="160" t="s">
        <v>1</v>
      </c>
      <c r="N459" s="127" t="s">
        <v>47</v>
      </c>
      <c r="P459" s="161">
        <f>O459*H459</f>
        <v>0</v>
      </c>
      <c r="Q459" s="161">
        <v>0</v>
      </c>
      <c r="R459" s="161">
        <f>Q459*H459</f>
        <v>0</v>
      </c>
      <c r="S459" s="161">
        <v>0.004</v>
      </c>
      <c r="T459" s="162">
        <f>S459*H459</f>
        <v>0.3962</v>
      </c>
      <c r="AR459" s="163" t="s">
        <v>261</v>
      </c>
      <c r="AT459" s="163" t="s">
        <v>155</v>
      </c>
      <c r="AU459" s="163" t="s">
        <v>91</v>
      </c>
      <c r="AY459" s="17" t="s">
        <v>153</v>
      </c>
      <c r="BE459" s="96">
        <f>IF(N459="základní",J459,0)</f>
        <v>0</v>
      </c>
      <c r="BF459" s="96">
        <f>IF(N459="snížená",J459,0)</f>
        <v>0</v>
      </c>
      <c r="BG459" s="96">
        <f>IF(N459="zákl. přenesená",J459,0)</f>
        <v>0</v>
      </c>
      <c r="BH459" s="96">
        <f>IF(N459="sníž. přenesená",J459,0)</f>
        <v>0</v>
      </c>
      <c r="BI459" s="96">
        <f>IF(N459="nulová",J459,0)</f>
        <v>0</v>
      </c>
      <c r="BJ459" s="17" t="s">
        <v>21</v>
      </c>
      <c r="BK459" s="96">
        <f>ROUND(I459*H459,2)</f>
        <v>0</v>
      </c>
      <c r="BL459" s="17" t="s">
        <v>261</v>
      </c>
      <c r="BM459" s="163" t="s">
        <v>570</v>
      </c>
    </row>
    <row r="460" spans="2:47" s="1" customFormat="1" ht="11.25">
      <c r="B460" s="34"/>
      <c r="D460" s="164" t="s">
        <v>162</v>
      </c>
      <c r="F460" s="165" t="s">
        <v>571</v>
      </c>
      <c r="I460" s="129"/>
      <c r="L460" s="34"/>
      <c r="M460" s="166"/>
      <c r="T460" s="58"/>
      <c r="AT460" s="17" t="s">
        <v>162</v>
      </c>
      <c r="AU460" s="17" t="s">
        <v>91</v>
      </c>
    </row>
    <row r="461" spans="2:47" s="1" customFormat="1" ht="11.25">
      <c r="B461" s="34"/>
      <c r="D461" s="167" t="s">
        <v>164</v>
      </c>
      <c r="F461" s="168" t="s">
        <v>572</v>
      </c>
      <c r="I461" s="129"/>
      <c r="L461" s="34"/>
      <c r="M461" s="166"/>
      <c r="T461" s="58"/>
      <c r="AT461" s="17" t="s">
        <v>164</v>
      </c>
      <c r="AU461" s="17" t="s">
        <v>91</v>
      </c>
    </row>
    <row r="462" spans="2:51" s="14" customFormat="1" ht="11.25">
      <c r="B462" s="183"/>
      <c r="D462" s="164" t="s">
        <v>166</v>
      </c>
      <c r="E462" s="184" t="s">
        <v>1</v>
      </c>
      <c r="F462" s="185" t="s">
        <v>341</v>
      </c>
      <c r="H462" s="184" t="s">
        <v>1</v>
      </c>
      <c r="I462" s="186"/>
      <c r="L462" s="183"/>
      <c r="M462" s="187"/>
      <c r="T462" s="188"/>
      <c r="AT462" s="184" t="s">
        <v>166</v>
      </c>
      <c r="AU462" s="184" t="s">
        <v>91</v>
      </c>
      <c r="AV462" s="14" t="s">
        <v>21</v>
      </c>
      <c r="AW462" s="14" t="s">
        <v>35</v>
      </c>
      <c r="AX462" s="14" t="s">
        <v>82</v>
      </c>
      <c r="AY462" s="184" t="s">
        <v>153</v>
      </c>
    </row>
    <row r="463" spans="2:51" s="12" customFormat="1" ht="11.25">
      <c r="B463" s="169"/>
      <c r="D463" s="164" t="s">
        <v>166</v>
      </c>
      <c r="E463" s="170" t="s">
        <v>1</v>
      </c>
      <c r="F463" s="171" t="s">
        <v>573</v>
      </c>
      <c r="H463" s="172">
        <v>7.5</v>
      </c>
      <c r="I463" s="173"/>
      <c r="L463" s="169"/>
      <c r="M463" s="174"/>
      <c r="T463" s="175"/>
      <c r="AT463" s="170" t="s">
        <v>166</v>
      </c>
      <c r="AU463" s="170" t="s">
        <v>91</v>
      </c>
      <c r="AV463" s="12" t="s">
        <v>91</v>
      </c>
      <c r="AW463" s="12" t="s">
        <v>35</v>
      </c>
      <c r="AX463" s="12" t="s">
        <v>82</v>
      </c>
      <c r="AY463" s="170" t="s">
        <v>153</v>
      </c>
    </row>
    <row r="464" spans="2:51" s="12" customFormat="1" ht="11.25">
      <c r="B464" s="169"/>
      <c r="D464" s="164" t="s">
        <v>166</v>
      </c>
      <c r="E464" s="170" t="s">
        <v>1</v>
      </c>
      <c r="F464" s="171" t="s">
        <v>574</v>
      </c>
      <c r="H464" s="172">
        <v>7.8</v>
      </c>
      <c r="I464" s="173"/>
      <c r="L464" s="169"/>
      <c r="M464" s="174"/>
      <c r="T464" s="175"/>
      <c r="AT464" s="170" t="s">
        <v>166</v>
      </c>
      <c r="AU464" s="170" t="s">
        <v>91</v>
      </c>
      <c r="AV464" s="12" t="s">
        <v>91</v>
      </c>
      <c r="AW464" s="12" t="s">
        <v>35</v>
      </c>
      <c r="AX464" s="12" t="s">
        <v>82</v>
      </c>
      <c r="AY464" s="170" t="s">
        <v>153</v>
      </c>
    </row>
    <row r="465" spans="2:51" s="12" customFormat="1" ht="11.25">
      <c r="B465" s="169"/>
      <c r="D465" s="164" t="s">
        <v>166</v>
      </c>
      <c r="E465" s="170" t="s">
        <v>1</v>
      </c>
      <c r="F465" s="171" t="s">
        <v>575</v>
      </c>
      <c r="H465" s="172">
        <v>10.5</v>
      </c>
      <c r="I465" s="173"/>
      <c r="L465" s="169"/>
      <c r="M465" s="174"/>
      <c r="T465" s="175"/>
      <c r="AT465" s="170" t="s">
        <v>166</v>
      </c>
      <c r="AU465" s="170" t="s">
        <v>91</v>
      </c>
      <c r="AV465" s="12" t="s">
        <v>91</v>
      </c>
      <c r="AW465" s="12" t="s">
        <v>35</v>
      </c>
      <c r="AX465" s="12" t="s">
        <v>82</v>
      </c>
      <c r="AY465" s="170" t="s">
        <v>153</v>
      </c>
    </row>
    <row r="466" spans="2:51" s="12" customFormat="1" ht="11.25">
      <c r="B466" s="169"/>
      <c r="D466" s="164" t="s">
        <v>166</v>
      </c>
      <c r="E466" s="170" t="s">
        <v>1</v>
      </c>
      <c r="F466" s="171" t="s">
        <v>576</v>
      </c>
      <c r="H466" s="172">
        <v>18.6</v>
      </c>
      <c r="I466" s="173"/>
      <c r="L466" s="169"/>
      <c r="M466" s="174"/>
      <c r="T466" s="175"/>
      <c r="AT466" s="170" t="s">
        <v>166</v>
      </c>
      <c r="AU466" s="170" t="s">
        <v>91</v>
      </c>
      <c r="AV466" s="12" t="s">
        <v>91</v>
      </c>
      <c r="AW466" s="12" t="s">
        <v>35</v>
      </c>
      <c r="AX466" s="12" t="s">
        <v>82</v>
      </c>
      <c r="AY466" s="170" t="s">
        <v>153</v>
      </c>
    </row>
    <row r="467" spans="2:51" s="14" customFormat="1" ht="11.25">
      <c r="B467" s="183"/>
      <c r="D467" s="164" t="s">
        <v>166</v>
      </c>
      <c r="E467" s="184" t="s">
        <v>1</v>
      </c>
      <c r="F467" s="185" t="s">
        <v>346</v>
      </c>
      <c r="H467" s="184" t="s">
        <v>1</v>
      </c>
      <c r="I467" s="186"/>
      <c r="L467" s="183"/>
      <c r="M467" s="187"/>
      <c r="T467" s="188"/>
      <c r="AT467" s="184" t="s">
        <v>166</v>
      </c>
      <c r="AU467" s="184" t="s">
        <v>91</v>
      </c>
      <c r="AV467" s="14" t="s">
        <v>21</v>
      </c>
      <c r="AW467" s="14" t="s">
        <v>35</v>
      </c>
      <c r="AX467" s="14" t="s">
        <v>82</v>
      </c>
      <c r="AY467" s="184" t="s">
        <v>153</v>
      </c>
    </row>
    <row r="468" spans="2:51" s="12" customFormat="1" ht="11.25">
      <c r="B468" s="169"/>
      <c r="D468" s="164" t="s">
        <v>166</v>
      </c>
      <c r="E468" s="170" t="s">
        <v>1</v>
      </c>
      <c r="F468" s="171" t="s">
        <v>577</v>
      </c>
      <c r="H468" s="172">
        <v>18.55</v>
      </c>
      <c r="I468" s="173"/>
      <c r="L468" s="169"/>
      <c r="M468" s="174"/>
      <c r="T468" s="175"/>
      <c r="AT468" s="170" t="s">
        <v>166</v>
      </c>
      <c r="AU468" s="170" t="s">
        <v>91</v>
      </c>
      <c r="AV468" s="12" t="s">
        <v>91</v>
      </c>
      <c r="AW468" s="12" t="s">
        <v>35</v>
      </c>
      <c r="AX468" s="12" t="s">
        <v>82</v>
      </c>
      <c r="AY468" s="170" t="s">
        <v>153</v>
      </c>
    </row>
    <row r="469" spans="2:51" s="12" customFormat="1" ht="11.25">
      <c r="B469" s="169"/>
      <c r="D469" s="164" t="s">
        <v>166</v>
      </c>
      <c r="E469" s="170" t="s">
        <v>1</v>
      </c>
      <c r="F469" s="171" t="s">
        <v>578</v>
      </c>
      <c r="H469" s="172">
        <v>4.6</v>
      </c>
      <c r="I469" s="173"/>
      <c r="L469" s="169"/>
      <c r="M469" s="174"/>
      <c r="T469" s="175"/>
      <c r="AT469" s="170" t="s">
        <v>166</v>
      </c>
      <c r="AU469" s="170" t="s">
        <v>91</v>
      </c>
      <c r="AV469" s="12" t="s">
        <v>91</v>
      </c>
      <c r="AW469" s="12" t="s">
        <v>35</v>
      </c>
      <c r="AX469" s="12" t="s">
        <v>82</v>
      </c>
      <c r="AY469" s="170" t="s">
        <v>153</v>
      </c>
    </row>
    <row r="470" spans="2:51" s="12" customFormat="1" ht="11.25">
      <c r="B470" s="169"/>
      <c r="D470" s="164" t="s">
        <v>166</v>
      </c>
      <c r="E470" s="170" t="s">
        <v>1</v>
      </c>
      <c r="F470" s="171" t="s">
        <v>579</v>
      </c>
      <c r="H470" s="172">
        <v>14.9</v>
      </c>
      <c r="I470" s="173"/>
      <c r="L470" s="169"/>
      <c r="M470" s="174"/>
      <c r="T470" s="175"/>
      <c r="AT470" s="170" t="s">
        <v>166</v>
      </c>
      <c r="AU470" s="170" t="s">
        <v>91</v>
      </c>
      <c r="AV470" s="12" t="s">
        <v>91</v>
      </c>
      <c r="AW470" s="12" t="s">
        <v>35</v>
      </c>
      <c r="AX470" s="12" t="s">
        <v>82</v>
      </c>
      <c r="AY470" s="170" t="s">
        <v>153</v>
      </c>
    </row>
    <row r="471" spans="2:51" s="12" customFormat="1" ht="11.25">
      <c r="B471" s="169"/>
      <c r="D471" s="164" t="s">
        <v>166</v>
      </c>
      <c r="E471" s="170" t="s">
        <v>1</v>
      </c>
      <c r="F471" s="171" t="s">
        <v>580</v>
      </c>
      <c r="H471" s="172">
        <v>16.6</v>
      </c>
      <c r="I471" s="173"/>
      <c r="L471" s="169"/>
      <c r="M471" s="174"/>
      <c r="T471" s="175"/>
      <c r="AT471" s="170" t="s">
        <v>166</v>
      </c>
      <c r="AU471" s="170" t="s">
        <v>91</v>
      </c>
      <c r="AV471" s="12" t="s">
        <v>91</v>
      </c>
      <c r="AW471" s="12" t="s">
        <v>35</v>
      </c>
      <c r="AX471" s="12" t="s">
        <v>82</v>
      </c>
      <c r="AY471" s="170" t="s">
        <v>153</v>
      </c>
    </row>
    <row r="472" spans="2:51" s="13" customFormat="1" ht="11.25">
      <c r="B472" s="176"/>
      <c r="D472" s="164" t="s">
        <v>166</v>
      </c>
      <c r="E472" s="177" t="s">
        <v>1</v>
      </c>
      <c r="F472" s="178" t="s">
        <v>174</v>
      </c>
      <c r="H472" s="179">
        <v>99.05</v>
      </c>
      <c r="I472" s="180"/>
      <c r="L472" s="176"/>
      <c r="M472" s="181"/>
      <c r="T472" s="182"/>
      <c r="AT472" s="177" t="s">
        <v>166</v>
      </c>
      <c r="AU472" s="177" t="s">
        <v>91</v>
      </c>
      <c r="AV472" s="13" t="s">
        <v>160</v>
      </c>
      <c r="AW472" s="13" t="s">
        <v>35</v>
      </c>
      <c r="AX472" s="13" t="s">
        <v>21</v>
      </c>
      <c r="AY472" s="177" t="s">
        <v>153</v>
      </c>
    </row>
    <row r="473" spans="2:65" s="1" customFormat="1" ht="24.2" customHeight="1">
      <c r="B473" s="34"/>
      <c r="C473" s="153" t="s">
        <v>581</v>
      </c>
      <c r="D473" s="153" t="s">
        <v>155</v>
      </c>
      <c r="E473" s="154" t="s">
        <v>582</v>
      </c>
      <c r="F473" s="155" t="s">
        <v>583</v>
      </c>
      <c r="G473" s="156" t="s">
        <v>264</v>
      </c>
      <c r="H473" s="157">
        <v>135.71</v>
      </c>
      <c r="I473" s="158"/>
      <c r="J473" s="159">
        <f>ROUND(I473*H473,2)</f>
        <v>0</v>
      </c>
      <c r="K473" s="155" t="s">
        <v>159</v>
      </c>
      <c r="L473" s="34"/>
      <c r="M473" s="160" t="s">
        <v>1</v>
      </c>
      <c r="N473" s="127" t="s">
        <v>47</v>
      </c>
      <c r="P473" s="161">
        <f>O473*H473</f>
        <v>0</v>
      </c>
      <c r="Q473" s="161">
        <v>0.0004</v>
      </c>
      <c r="R473" s="161">
        <f>Q473*H473</f>
        <v>0.054284000000000006</v>
      </c>
      <c r="S473" s="161">
        <v>0</v>
      </c>
      <c r="T473" s="162">
        <f>S473*H473</f>
        <v>0</v>
      </c>
      <c r="AR473" s="163" t="s">
        <v>261</v>
      </c>
      <c r="AT473" s="163" t="s">
        <v>155</v>
      </c>
      <c r="AU473" s="163" t="s">
        <v>91</v>
      </c>
      <c r="AY473" s="17" t="s">
        <v>153</v>
      </c>
      <c r="BE473" s="96">
        <f>IF(N473="základní",J473,0)</f>
        <v>0</v>
      </c>
      <c r="BF473" s="96">
        <f>IF(N473="snížená",J473,0)</f>
        <v>0</v>
      </c>
      <c r="BG473" s="96">
        <f>IF(N473="zákl. přenesená",J473,0)</f>
        <v>0</v>
      </c>
      <c r="BH473" s="96">
        <f>IF(N473="sníž. přenesená",J473,0)</f>
        <v>0</v>
      </c>
      <c r="BI473" s="96">
        <f>IF(N473="nulová",J473,0)</f>
        <v>0</v>
      </c>
      <c r="BJ473" s="17" t="s">
        <v>21</v>
      </c>
      <c r="BK473" s="96">
        <f>ROUND(I473*H473,2)</f>
        <v>0</v>
      </c>
      <c r="BL473" s="17" t="s">
        <v>261</v>
      </c>
      <c r="BM473" s="163" t="s">
        <v>584</v>
      </c>
    </row>
    <row r="474" spans="2:47" s="1" customFormat="1" ht="19.5">
      <c r="B474" s="34"/>
      <c r="D474" s="164" t="s">
        <v>162</v>
      </c>
      <c r="F474" s="165" t="s">
        <v>585</v>
      </c>
      <c r="I474" s="129"/>
      <c r="L474" s="34"/>
      <c r="M474" s="166"/>
      <c r="T474" s="58"/>
      <c r="AT474" s="17" t="s">
        <v>162</v>
      </c>
      <c r="AU474" s="17" t="s">
        <v>91</v>
      </c>
    </row>
    <row r="475" spans="2:47" s="1" customFormat="1" ht="11.25">
      <c r="B475" s="34"/>
      <c r="D475" s="167" t="s">
        <v>164</v>
      </c>
      <c r="F475" s="168" t="s">
        <v>586</v>
      </c>
      <c r="I475" s="129"/>
      <c r="L475" s="34"/>
      <c r="M475" s="166"/>
      <c r="T475" s="58"/>
      <c r="AT475" s="17" t="s">
        <v>164</v>
      </c>
      <c r="AU475" s="17" t="s">
        <v>91</v>
      </c>
    </row>
    <row r="476" spans="2:65" s="1" customFormat="1" ht="16.5" customHeight="1">
      <c r="B476" s="34"/>
      <c r="C476" s="189" t="s">
        <v>587</v>
      </c>
      <c r="D476" s="189" t="s">
        <v>562</v>
      </c>
      <c r="E476" s="190" t="s">
        <v>588</v>
      </c>
      <c r="F476" s="191" t="s">
        <v>589</v>
      </c>
      <c r="G476" s="192" t="s">
        <v>264</v>
      </c>
      <c r="H476" s="193">
        <v>79.085</v>
      </c>
      <c r="I476" s="194"/>
      <c r="J476" s="195">
        <f>ROUND(I476*H476,2)</f>
        <v>0</v>
      </c>
      <c r="K476" s="191" t="s">
        <v>1</v>
      </c>
      <c r="L476" s="196"/>
      <c r="M476" s="197" t="s">
        <v>1</v>
      </c>
      <c r="N476" s="198" t="s">
        <v>47</v>
      </c>
      <c r="P476" s="161">
        <f>O476*H476</f>
        <v>0</v>
      </c>
      <c r="Q476" s="161">
        <v>0.0053</v>
      </c>
      <c r="R476" s="161">
        <f>Q476*H476</f>
        <v>0.4191505</v>
      </c>
      <c r="S476" s="161">
        <v>0</v>
      </c>
      <c r="T476" s="162">
        <f>S476*H476</f>
        <v>0</v>
      </c>
      <c r="AR476" s="163" t="s">
        <v>439</v>
      </c>
      <c r="AT476" s="163" t="s">
        <v>562</v>
      </c>
      <c r="AU476" s="163" t="s">
        <v>91</v>
      </c>
      <c r="AY476" s="17" t="s">
        <v>153</v>
      </c>
      <c r="BE476" s="96">
        <f>IF(N476="základní",J476,0)</f>
        <v>0</v>
      </c>
      <c r="BF476" s="96">
        <f>IF(N476="snížená",J476,0)</f>
        <v>0</v>
      </c>
      <c r="BG476" s="96">
        <f>IF(N476="zákl. přenesená",J476,0)</f>
        <v>0</v>
      </c>
      <c r="BH476" s="96">
        <f>IF(N476="sníž. přenesená",J476,0)</f>
        <v>0</v>
      </c>
      <c r="BI476" s="96">
        <f>IF(N476="nulová",J476,0)</f>
        <v>0</v>
      </c>
      <c r="BJ476" s="17" t="s">
        <v>21</v>
      </c>
      <c r="BK476" s="96">
        <f>ROUND(I476*H476,2)</f>
        <v>0</v>
      </c>
      <c r="BL476" s="17" t="s">
        <v>261</v>
      </c>
      <c r="BM476" s="163" t="s">
        <v>590</v>
      </c>
    </row>
    <row r="477" spans="2:47" s="1" customFormat="1" ht="11.25">
      <c r="B477" s="34"/>
      <c r="D477" s="164" t="s">
        <v>162</v>
      </c>
      <c r="F477" s="165" t="s">
        <v>589</v>
      </c>
      <c r="I477" s="129"/>
      <c r="L477" s="34"/>
      <c r="M477" s="166"/>
      <c r="T477" s="58"/>
      <c r="AT477" s="17" t="s">
        <v>162</v>
      </c>
      <c r="AU477" s="17" t="s">
        <v>91</v>
      </c>
    </row>
    <row r="478" spans="2:51" s="12" customFormat="1" ht="11.25">
      <c r="B478" s="169"/>
      <c r="D478" s="164" t="s">
        <v>166</v>
      </c>
      <c r="E478" s="170" t="s">
        <v>1</v>
      </c>
      <c r="F478" s="171" t="s">
        <v>591</v>
      </c>
      <c r="H478" s="172">
        <v>79.085</v>
      </c>
      <c r="I478" s="173"/>
      <c r="L478" s="169"/>
      <c r="M478" s="174"/>
      <c r="T478" s="175"/>
      <c r="AT478" s="170" t="s">
        <v>166</v>
      </c>
      <c r="AU478" s="170" t="s">
        <v>91</v>
      </c>
      <c r="AV478" s="12" t="s">
        <v>91</v>
      </c>
      <c r="AW478" s="12" t="s">
        <v>35</v>
      </c>
      <c r="AX478" s="12" t="s">
        <v>21</v>
      </c>
      <c r="AY478" s="170" t="s">
        <v>153</v>
      </c>
    </row>
    <row r="479" spans="2:65" s="1" customFormat="1" ht="16.5" customHeight="1">
      <c r="B479" s="34"/>
      <c r="C479" s="189" t="s">
        <v>592</v>
      </c>
      <c r="D479" s="189" t="s">
        <v>562</v>
      </c>
      <c r="E479" s="190" t="s">
        <v>593</v>
      </c>
      <c r="F479" s="191" t="s">
        <v>594</v>
      </c>
      <c r="G479" s="192" t="s">
        <v>264</v>
      </c>
      <c r="H479" s="193">
        <v>79.085</v>
      </c>
      <c r="I479" s="194"/>
      <c r="J479" s="195">
        <f>ROUND(I479*H479,2)</f>
        <v>0</v>
      </c>
      <c r="K479" s="191" t="s">
        <v>1</v>
      </c>
      <c r="L479" s="196"/>
      <c r="M479" s="197" t="s">
        <v>1</v>
      </c>
      <c r="N479" s="198" t="s">
        <v>47</v>
      </c>
      <c r="P479" s="161">
        <f>O479*H479</f>
        <v>0</v>
      </c>
      <c r="Q479" s="161">
        <v>0.0054</v>
      </c>
      <c r="R479" s="161">
        <f>Q479*H479</f>
        <v>0.42705899999999997</v>
      </c>
      <c r="S479" s="161">
        <v>0</v>
      </c>
      <c r="T479" s="162">
        <f>S479*H479</f>
        <v>0</v>
      </c>
      <c r="AR479" s="163" t="s">
        <v>439</v>
      </c>
      <c r="AT479" s="163" t="s">
        <v>562</v>
      </c>
      <c r="AU479" s="163" t="s">
        <v>91</v>
      </c>
      <c r="AY479" s="17" t="s">
        <v>153</v>
      </c>
      <c r="BE479" s="96">
        <f>IF(N479="základní",J479,0)</f>
        <v>0</v>
      </c>
      <c r="BF479" s="96">
        <f>IF(N479="snížená",J479,0)</f>
        <v>0</v>
      </c>
      <c r="BG479" s="96">
        <f>IF(N479="zákl. přenesená",J479,0)</f>
        <v>0</v>
      </c>
      <c r="BH479" s="96">
        <f>IF(N479="sníž. přenesená",J479,0)</f>
        <v>0</v>
      </c>
      <c r="BI479" s="96">
        <f>IF(N479="nulová",J479,0)</f>
        <v>0</v>
      </c>
      <c r="BJ479" s="17" t="s">
        <v>21</v>
      </c>
      <c r="BK479" s="96">
        <f>ROUND(I479*H479,2)</f>
        <v>0</v>
      </c>
      <c r="BL479" s="17" t="s">
        <v>261</v>
      </c>
      <c r="BM479" s="163" t="s">
        <v>595</v>
      </c>
    </row>
    <row r="480" spans="2:47" s="1" customFormat="1" ht="11.25">
      <c r="B480" s="34"/>
      <c r="D480" s="164" t="s">
        <v>162</v>
      </c>
      <c r="F480" s="165" t="s">
        <v>594</v>
      </c>
      <c r="I480" s="129"/>
      <c r="L480" s="34"/>
      <c r="M480" s="166"/>
      <c r="T480" s="58"/>
      <c r="AT480" s="17" t="s">
        <v>162</v>
      </c>
      <c r="AU480" s="17" t="s">
        <v>91</v>
      </c>
    </row>
    <row r="481" spans="2:65" s="1" customFormat="1" ht="24.2" customHeight="1">
      <c r="B481" s="34"/>
      <c r="C481" s="153" t="s">
        <v>596</v>
      </c>
      <c r="D481" s="153" t="s">
        <v>155</v>
      </c>
      <c r="E481" s="154" t="s">
        <v>597</v>
      </c>
      <c r="F481" s="155" t="s">
        <v>598</v>
      </c>
      <c r="G481" s="156" t="s">
        <v>599</v>
      </c>
      <c r="H481" s="199"/>
      <c r="I481" s="158"/>
      <c r="J481" s="159">
        <f>ROUND(I481*H481,2)</f>
        <v>0</v>
      </c>
      <c r="K481" s="155" t="s">
        <v>159</v>
      </c>
      <c r="L481" s="34"/>
      <c r="M481" s="160" t="s">
        <v>1</v>
      </c>
      <c r="N481" s="127" t="s">
        <v>47</v>
      </c>
      <c r="P481" s="161">
        <f>O481*H481</f>
        <v>0</v>
      </c>
      <c r="Q481" s="161">
        <v>0</v>
      </c>
      <c r="R481" s="161">
        <f>Q481*H481</f>
        <v>0</v>
      </c>
      <c r="S481" s="161">
        <v>0</v>
      </c>
      <c r="T481" s="162">
        <f>S481*H481</f>
        <v>0</v>
      </c>
      <c r="AR481" s="163" t="s">
        <v>261</v>
      </c>
      <c r="AT481" s="163" t="s">
        <v>155</v>
      </c>
      <c r="AU481" s="163" t="s">
        <v>91</v>
      </c>
      <c r="AY481" s="17" t="s">
        <v>153</v>
      </c>
      <c r="BE481" s="96">
        <f>IF(N481="základní",J481,0)</f>
        <v>0</v>
      </c>
      <c r="BF481" s="96">
        <f>IF(N481="snížená",J481,0)</f>
        <v>0</v>
      </c>
      <c r="BG481" s="96">
        <f>IF(N481="zákl. přenesená",J481,0)</f>
        <v>0</v>
      </c>
      <c r="BH481" s="96">
        <f>IF(N481="sníž. přenesená",J481,0)</f>
        <v>0</v>
      </c>
      <c r="BI481" s="96">
        <f>IF(N481="nulová",J481,0)</f>
        <v>0</v>
      </c>
      <c r="BJ481" s="17" t="s">
        <v>21</v>
      </c>
      <c r="BK481" s="96">
        <f>ROUND(I481*H481,2)</f>
        <v>0</v>
      </c>
      <c r="BL481" s="17" t="s">
        <v>261</v>
      </c>
      <c r="BM481" s="163" t="s">
        <v>600</v>
      </c>
    </row>
    <row r="482" spans="2:47" s="1" customFormat="1" ht="29.25">
      <c r="B482" s="34"/>
      <c r="D482" s="164" t="s">
        <v>162</v>
      </c>
      <c r="F482" s="165" t="s">
        <v>601</v>
      </c>
      <c r="I482" s="129"/>
      <c r="L482" s="34"/>
      <c r="M482" s="166"/>
      <c r="T482" s="58"/>
      <c r="AT482" s="17" t="s">
        <v>162</v>
      </c>
      <c r="AU482" s="17" t="s">
        <v>91</v>
      </c>
    </row>
    <row r="483" spans="2:47" s="1" customFormat="1" ht="11.25">
      <c r="B483" s="34"/>
      <c r="D483" s="167" t="s">
        <v>164</v>
      </c>
      <c r="F483" s="168" t="s">
        <v>602</v>
      </c>
      <c r="I483" s="129"/>
      <c r="L483" s="34"/>
      <c r="M483" s="166"/>
      <c r="T483" s="58"/>
      <c r="AT483" s="17" t="s">
        <v>164</v>
      </c>
      <c r="AU483" s="17" t="s">
        <v>91</v>
      </c>
    </row>
    <row r="484" spans="2:63" s="11" customFormat="1" ht="22.9" customHeight="1">
      <c r="B484" s="141"/>
      <c r="D484" s="142" t="s">
        <v>81</v>
      </c>
      <c r="E484" s="151" t="s">
        <v>603</v>
      </c>
      <c r="F484" s="151" t="s">
        <v>604</v>
      </c>
      <c r="I484" s="144"/>
      <c r="J484" s="152">
        <f>BK484</f>
        <v>0</v>
      </c>
      <c r="L484" s="141"/>
      <c r="M484" s="146"/>
      <c r="P484" s="147">
        <f>SUM(P485:P540)</f>
        <v>0</v>
      </c>
      <c r="R484" s="147">
        <f>SUM(R485:R540)</f>
        <v>0.16073400000000002</v>
      </c>
      <c r="T484" s="148">
        <f>SUM(T485:T540)</f>
        <v>0.26894399999999996</v>
      </c>
      <c r="AR484" s="142" t="s">
        <v>91</v>
      </c>
      <c r="AT484" s="149" t="s">
        <v>81</v>
      </c>
      <c r="AU484" s="149" t="s">
        <v>21</v>
      </c>
      <c r="AY484" s="142" t="s">
        <v>153</v>
      </c>
      <c r="BK484" s="150">
        <f>SUM(BK485:BK540)</f>
        <v>0</v>
      </c>
    </row>
    <row r="485" spans="2:65" s="1" customFormat="1" ht="21.75" customHeight="1">
      <c r="B485" s="34"/>
      <c r="C485" s="153" t="s">
        <v>605</v>
      </c>
      <c r="D485" s="153" t="s">
        <v>155</v>
      </c>
      <c r="E485" s="154" t="s">
        <v>606</v>
      </c>
      <c r="F485" s="155" t="s">
        <v>607</v>
      </c>
      <c r="G485" s="156" t="s">
        <v>608</v>
      </c>
      <c r="H485" s="157">
        <v>4</v>
      </c>
      <c r="I485" s="158"/>
      <c r="J485" s="159">
        <f>ROUND(I485*H485,2)</f>
        <v>0</v>
      </c>
      <c r="K485" s="155" t="s">
        <v>1</v>
      </c>
      <c r="L485" s="34"/>
      <c r="M485" s="160" t="s">
        <v>1</v>
      </c>
      <c r="N485" s="127" t="s">
        <v>47</v>
      </c>
      <c r="P485" s="161">
        <f>O485*H485</f>
        <v>0</v>
      </c>
      <c r="Q485" s="161">
        <v>0</v>
      </c>
      <c r="R485" s="161">
        <f>Q485*H485</f>
        <v>0</v>
      </c>
      <c r="S485" s="161">
        <v>0</v>
      </c>
      <c r="T485" s="162">
        <f>S485*H485</f>
        <v>0</v>
      </c>
      <c r="AR485" s="163" t="s">
        <v>261</v>
      </c>
      <c r="AT485" s="163" t="s">
        <v>155</v>
      </c>
      <c r="AU485" s="163" t="s">
        <v>91</v>
      </c>
      <c r="AY485" s="17" t="s">
        <v>153</v>
      </c>
      <c r="BE485" s="96">
        <f>IF(N485="základní",J485,0)</f>
        <v>0</v>
      </c>
      <c r="BF485" s="96">
        <f>IF(N485="snížená",J485,0)</f>
        <v>0</v>
      </c>
      <c r="BG485" s="96">
        <f>IF(N485="zákl. přenesená",J485,0)</f>
        <v>0</v>
      </c>
      <c r="BH485" s="96">
        <f>IF(N485="sníž. přenesená",J485,0)</f>
        <v>0</v>
      </c>
      <c r="BI485" s="96">
        <f>IF(N485="nulová",J485,0)</f>
        <v>0</v>
      </c>
      <c r="BJ485" s="17" t="s">
        <v>21</v>
      </c>
      <c r="BK485" s="96">
        <f>ROUND(I485*H485,2)</f>
        <v>0</v>
      </c>
      <c r="BL485" s="17" t="s">
        <v>261</v>
      </c>
      <c r="BM485" s="163" t="s">
        <v>609</v>
      </c>
    </row>
    <row r="486" spans="2:47" s="1" customFormat="1" ht="11.25">
      <c r="B486" s="34"/>
      <c r="D486" s="164" t="s">
        <v>162</v>
      </c>
      <c r="F486" s="165" t="s">
        <v>610</v>
      </c>
      <c r="I486" s="129"/>
      <c r="L486" s="34"/>
      <c r="M486" s="166"/>
      <c r="T486" s="58"/>
      <c r="AT486" s="17" t="s">
        <v>162</v>
      </c>
      <c r="AU486" s="17" t="s">
        <v>91</v>
      </c>
    </row>
    <row r="487" spans="2:65" s="1" customFormat="1" ht="16.5" customHeight="1">
      <c r="B487" s="34"/>
      <c r="C487" s="153" t="s">
        <v>611</v>
      </c>
      <c r="D487" s="153" t="s">
        <v>155</v>
      </c>
      <c r="E487" s="154" t="s">
        <v>612</v>
      </c>
      <c r="F487" s="155" t="s">
        <v>613</v>
      </c>
      <c r="G487" s="156" t="s">
        <v>411</v>
      </c>
      <c r="H487" s="157">
        <v>32.675</v>
      </c>
      <c r="I487" s="158"/>
      <c r="J487" s="159">
        <f>ROUND(I487*H487,2)</f>
        <v>0</v>
      </c>
      <c r="K487" s="155" t="s">
        <v>159</v>
      </c>
      <c r="L487" s="34"/>
      <c r="M487" s="160" t="s">
        <v>1</v>
      </c>
      <c r="N487" s="127" t="s">
        <v>47</v>
      </c>
      <c r="P487" s="161">
        <f>O487*H487</f>
        <v>0</v>
      </c>
      <c r="Q487" s="161">
        <v>0</v>
      </c>
      <c r="R487" s="161">
        <f>Q487*H487</f>
        <v>0</v>
      </c>
      <c r="S487" s="161">
        <v>0.0021</v>
      </c>
      <c r="T487" s="162">
        <f>S487*H487</f>
        <v>0.06861749999999998</v>
      </c>
      <c r="AR487" s="163" t="s">
        <v>261</v>
      </c>
      <c r="AT487" s="163" t="s">
        <v>155</v>
      </c>
      <c r="AU487" s="163" t="s">
        <v>91</v>
      </c>
      <c r="AY487" s="17" t="s">
        <v>153</v>
      </c>
      <c r="BE487" s="96">
        <f>IF(N487="základní",J487,0)</f>
        <v>0</v>
      </c>
      <c r="BF487" s="96">
        <f>IF(N487="snížená",J487,0)</f>
        <v>0</v>
      </c>
      <c r="BG487" s="96">
        <f>IF(N487="zákl. přenesená",J487,0)</f>
        <v>0</v>
      </c>
      <c r="BH487" s="96">
        <f>IF(N487="sníž. přenesená",J487,0)</f>
        <v>0</v>
      </c>
      <c r="BI487" s="96">
        <f>IF(N487="nulová",J487,0)</f>
        <v>0</v>
      </c>
      <c r="BJ487" s="17" t="s">
        <v>21</v>
      </c>
      <c r="BK487" s="96">
        <f>ROUND(I487*H487,2)</f>
        <v>0</v>
      </c>
      <c r="BL487" s="17" t="s">
        <v>261</v>
      </c>
      <c r="BM487" s="163" t="s">
        <v>614</v>
      </c>
    </row>
    <row r="488" spans="2:47" s="1" customFormat="1" ht="19.5">
      <c r="B488" s="34"/>
      <c r="D488" s="164" t="s">
        <v>162</v>
      </c>
      <c r="F488" s="165" t="s">
        <v>615</v>
      </c>
      <c r="I488" s="129"/>
      <c r="L488" s="34"/>
      <c r="M488" s="166"/>
      <c r="T488" s="58"/>
      <c r="AT488" s="17" t="s">
        <v>162</v>
      </c>
      <c r="AU488" s="17" t="s">
        <v>91</v>
      </c>
    </row>
    <row r="489" spans="2:47" s="1" customFormat="1" ht="11.25">
      <c r="B489" s="34"/>
      <c r="D489" s="167" t="s">
        <v>164</v>
      </c>
      <c r="F489" s="168" t="s">
        <v>616</v>
      </c>
      <c r="I489" s="129"/>
      <c r="L489" s="34"/>
      <c r="M489" s="166"/>
      <c r="T489" s="58"/>
      <c r="AT489" s="17" t="s">
        <v>164</v>
      </c>
      <c r="AU489" s="17" t="s">
        <v>91</v>
      </c>
    </row>
    <row r="490" spans="2:51" s="14" customFormat="1" ht="11.25">
      <c r="B490" s="183"/>
      <c r="D490" s="164" t="s">
        <v>166</v>
      </c>
      <c r="E490" s="184" t="s">
        <v>1</v>
      </c>
      <c r="F490" s="185" t="s">
        <v>617</v>
      </c>
      <c r="H490" s="184" t="s">
        <v>1</v>
      </c>
      <c r="I490" s="186"/>
      <c r="L490" s="183"/>
      <c r="M490" s="187"/>
      <c r="T490" s="188"/>
      <c r="AT490" s="184" t="s">
        <v>166</v>
      </c>
      <c r="AU490" s="184" t="s">
        <v>91</v>
      </c>
      <c r="AV490" s="14" t="s">
        <v>21</v>
      </c>
      <c r="AW490" s="14" t="s">
        <v>35</v>
      </c>
      <c r="AX490" s="14" t="s">
        <v>82</v>
      </c>
      <c r="AY490" s="184" t="s">
        <v>153</v>
      </c>
    </row>
    <row r="491" spans="2:51" s="12" customFormat="1" ht="11.25">
      <c r="B491" s="169"/>
      <c r="D491" s="164" t="s">
        <v>166</v>
      </c>
      <c r="E491" s="170" t="s">
        <v>1</v>
      </c>
      <c r="F491" s="171" t="s">
        <v>618</v>
      </c>
      <c r="H491" s="172">
        <v>32.675</v>
      </c>
      <c r="I491" s="173"/>
      <c r="L491" s="169"/>
      <c r="M491" s="174"/>
      <c r="T491" s="175"/>
      <c r="AT491" s="170" t="s">
        <v>166</v>
      </c>
      <c r="AU491" s="170" t="s">
        <v>91</v>
      </c>
      <c r="AV491" s="12" t="s">
        <v>91</v>
      </c>
      <c r="AW491" s="12" t="s">
        <v>35</v>
      </c>
      <c r="AX491" s="12" t="s">
        <v>82</v>
      </c>
      <c r="AY491" s="170" t="s">
        <v>153</v>
      </c>
    </row>
    <row r="492" spans="2:51" s="13" customFormat="1" ht="11.25">
      <c r="B492" s="176"/>
      <c r="D492" s="164" t="s">
        <v>166</v>
      </c>
      <c r="E492" s="177" t="s">
        <v>1</v>
      </c>
      <c r="F492" s="178" t="s">
        <v>174</v>
      </c>
      <c r="H492" s="179">
        <v>32.675</v>
      </c>
      <c r="I492" s="180"/>
      <c r="L492" s="176"/>
      <c r="M492" s="181"/>
      <c r="T492" s="182"/>
      <c r="AT492" s="177" t="s">
        <v>166</v>
      </c>
      <c r="AU492" s="177" t="s">
        <v>91</v>
      </c>
      <c r="AV492" s="13" t="s">
        <v>160</v>
      </c>
      <c r="AW492" s="13" t="s">
        <v>35</v>
      </c>
      <c r="AX492" s="13" t="s">
        <v>21</v>
      </c>
      <c r="AY492" s="177" t="s">
        <v>153</v>
      </c>
    </row>
    <row r="493" spans="2:65" s="1" customFormat="1" ht="16.5" customHeight="1">
      <c r="B493" s="34"/>
      <c r="C493" s="153" t="s">
        <v>619</v>
      </c>
      <c r="D493" s="153" t="s">
        <v>155</v>
      </c>
      <c r="E493" s="154" t="s">
        <v>620</v>
      </c>
      <c r="F493" s="155" t="s">
        <v>621</v>
      </c>
      <c r="G493" s="156" t="s">
        <v>411</v>
      </c>
      <c r="H493" s="157">
        <v>22.55</v>
      </c>
      <c r="I493" s="158"/>
      <c r="J493" s="159">
        <f>ROUND(I493*H493,2)</f>
        <v>0</v>
      </c>
      <c r="K493" s="155" t="s">
        <v>159</v>
      </c>
      <c r="L493" s="34"/>
      <c r="M493" s="160" t="s">
        <v>1</v>
      </c>
      <c r="N493" s="127" t="s">
        <v>47</v>
      </c>
      <c r="P493" s="161">
        <f>O493*H493</f>
        <v>0</v>
      </c>
      <c r="Q493" s="161">
        <v>0</v>
      </c>
      <c r="R493" s="161">
        <f>Q493*H493</f>
        <v>0</v>
      </c>
      <c r="S493" s="161">
        <v>0.00198</v>
      </c>
      <c r="T493" s="162">
        <f>S493*H493</f>
        <v>0.044649</v>
      </c>
      <c r="AR493" s="163" t="s">
        <v>261</v>
      </c>
      <c r="AT493" s="163" t="s">
        <v>155</v>
      </c>
      <c r="AU493" s="163" t="s">
        <v>91</v>
      </c>
      <c r="AY493" s="17" t="s">
        <v>153</v>
      </c>
      <c r="BE493" s="96">
        <f>IF(N493="základní",J493,0)</f>
        <v>0</v>
      </c>
      <c r="BF493" s="96">
        <f>IF(N493="snížená",J493,0)</f>
        <v>0</v>
      </c>
      <c r="BG493" s="96">
        <f>IF(N493="zákl. přenesená",J493,0)</f>
        <v>0</v>
      </c>
      <c r="BH493" s="96">
        <f>IF(N493="sníž. přenesená",J493,0)</f>
        <v>0</v>
      </c>
      <c r="BI493" s="96">
        <f>IF(N493="nulová",J493,0)</f>
        <v>0</v>
      </c>
      <c r="BJ493" s="17" t="s">
        <v>21</v>
      </c>
      <c r="BK493" s="96">
        <f>ROUND(I493*H493,2)</f>
        <v>0</v>
      </c>
      <c r="BL493" s="17" t="s">
        <v>261</v>
      </c>
      <c r="BM493" s="163" t="s">
        <v>622</v>
      </c>
    </row>
    <row r="494" spans="2:47" s="1" customFormat="1" ht="19.5">
      <c r="B494" s="34"/>
      <c r="D494" s="164" t="s">
        <v>162</v>
      </c>
      <c r="F494" s="165" t="s">
        <v>623</v>
      </c>
      <c r="I494" s="129"/>
      <c r="L494" s="34"/>
      <c r="M494" s="166"/>
      <c r="T494" s="58"/>
      <c r="AT494" s="17" t="s">
        <v>162</v>
      </c>
      <c r="AU494" s="17" t="s">
        <v>91</v>
      </c>
    </row>
    <row r="495" spans="2:47" s="1" customFormat="1" ht="11.25">
      <c r="B495" s="34"/>
      <c r="D495" s="167" t="s">
        <v>164</v>
      </c>
      <c r="F495" s="168" t="s">
        <v>624</v>
      </c>
      <c r="I495" s="129"/>
      <c r="L495" s="34"/>
      <c r="M495" s="166"/>
      <c r="T495" s="58"/>
      <c r="AT495" s="17" t="s">
        <v>164</v>
      </c>
      <c r="AU495" s="17" t="s">
        <v>91</v>
      </c>
    </row>
    <row r="496" spans="2:51" s="14" customFormat="1" ht="11.25">
      <c r="B496" s="183"/>
      <c r="D496" s="164" t="s">
        <v>166</v>
      </c>
      <c r="E496" s="184" t="s">
        <v>1</v>
      </c>
      <c r="F496" s="185" t="s">
        <v>617</v>
      </c>
      <c r="H496" s="184" t="s">
        <v>1</v>
      </c>
      <c r="I496" s="186"/>
      <c r="L496" s="183"/>
      <c r="M496" s="187"/>
      <c r="T496" s="188"/>
      <c r="AT496" s="184" t="s">
        <v>166</v>
      </c>
      <c r="AU496" s="184" t="s">
        <v>91</v>
      </c>
      <c r="AV496" s="14" t="s">
        <v>21</v>
      </c>
      <c r="AW496" s="14" t="s">
        <v>35</v>
      </c>
      <c r="AX496" s="14" t="s">
        <v>82</v>
      </c>
      <c r="AY496" s="184" t="s">
        <v>153</v>
      </c>
    </row>
    <row r="497" spans="2:51" s="12" customFormat="1" ht="11.25">
      <c r="B497" s="169"/>
      <c r="D497" s="164" t="s">
        <v>166</v>
      </c>
      <c r="E497" s="170" t="s">
        <v>1</v>
      </c>
      <c r="F497" s="171" t="s">
        <v>625</v>
      </c>
      <c r="H497" s="172">
        <v>22.55</v>
      </c>
      <c r="I497" s="173"/>
      <c r="L497" s="169"/>
      <c r="M497" s="174"/>
      <c r="T497" s="175"/>
      <c r="AT497" s="170" t="s">
        <v>166</v>
      </c>
      <c r="AU497" s="170" t="s">
        <v>91</v>
      </c>
      <c r="AV497" s="12" t="s">
        <v>91</v>
      </c>
      <c r="AW497" s="12" t="s">
        <v>35</v>
      </c>
      <c r="AX497" s="12" t="s">
        <v>82</v>
      </c>
      <c r="AY497" s="170" t="s">
        <v>153</v>
      </c>
    </row>
    <row r="498" spans="2:51" s="13" customFormat="1" ht="11.25">
      <c r="B498" s="176"/>
      <c r="D498" s="164" t="s">
        <v>166</v>
      </c>
      <c r="E498" s="177" t="s">
        <v>1</v>
      </c>
      <c r="F498" s="178" t="s">
        <v>174</v>
      </c>
      <c r="H498" s="179">
        <v>22.55</v>
      </c>
      <c r="I498" s="180"/>
      <c r="L498" s="176"/>
      <c r="M498" s="181"/>
      <c r="T498" s="182"/>
      <c r="AT498" s="177" t="s">
        <v>166</v>
      </c>
      <c r="AU498" s="177" t="s">
        <v>91</v>
      </c>
      <c r="AV498" s="13" t="s">
        <v>160</v>
      </c>
      <c r="AW498" s="13" t="s">
        <v>35</v>
      </c>
      <c r="AX498" s="13" t="s">
        <v>21</v>
      </c>
      <c r="AY498" s="177" t="s">
        <v>153</v>
      </c>
    </row>
    <row r="499" spans="2:65" s="1" customFormat="1" ht="16.5" customHeight="1">
      <c r="B499" s="34"/>
      <c r="C499" s="153" t="s">
        <v>626</v>
      </c>
      <c r="D499" s="153" t="s">
        <v>155</v>
      </c>
      <c r="E499" s="154" t="s">
        <v>627</v>
      </c>
      <c r="F499" s="155" t="s">
        <v>628</v>
      </c>
      <c r="G499" s="156" t="s">
        <v>411</v>
      </c>
      <c r="H499" s="157">
        <v>8.25</v>
      </c>
      <c r="I499" s="158"/>
      <c r="J499" s="159">
        <f>ROUND(I499*H499,2)</f>
        <v>0</v>
      </c>
      <c r="K499" s="155" t="s">
        <v>159</v>
      </c>
      <c r="L499" s="34"/>
      <c r="M499" s="160" t="s">
        <v>1</v>
      </c>
      <c r="N499" s="127" t="s">
        <v>47</v>
      </c>
      <c r="P499" s="161">
        <f>O499*H499</f>
        <v>0</v>
      </c>
      <c r="Q499" s="161">
        <v>0</v>
      </c>
      <c r="R499" s="161">
        <f>Q499*H499</f>
        <v>0</v>
      </c>
      <c r="S499" s="161">
        <v>0.00263</v>
      </c>
      <c r="T499" s="162">
        <f>S499*H499</f>
        <v>0.021697499999999998</v>
      </c>
      <c r="AR499" s="163" t="s">
        <v>261</v>
      </c>
      <c r="AT499" s="163" t="s">
        <v>155</v>
      </c>
      <c r="AU499" s="163" t="s">
        <v>91</v>
      </c>
      <c r="AY499" s="17" t="s">
        <v>153</v>
      </c>
      <c r="BE499" s="96">
        <f>IF(N499="základní",J499,0)</f>
        <v>0</v>
      </c>
      <c r="BF499" s="96">
        <f>IF(N499="snížená",J499,0)</f>
        <v>0</v>
      </c>
      <c r="BG499" s="96">
        <f>IF(N499="zákl. přenesená",J499,0)</f>
        <v>0</v>
      </c>
      <c r="BH499" s="96">
        <f>IF(N499="sníž. přenesená",J499,0)</f>
        <v>0</v>
      </c>
      <c r="BI499" s="96">
        <f>IF(N499="nulová",J499,0)</f>
        <v>0</v>
      </c>
      <c r="BJ499" s="17" t="s">
        <v>21</v>
      </c>
      <c r="BK499" s="96">
        <f>ROUND(I499*H499,2)</f>
        <v>0</v>
      </c>
      <c r="BL499" s="17" t="s">
        <v>261</v>
      </c>
      <c r="BM499" s="163" t="s">
        <v>629</v>
      </c>
    </row>
    <row r="500" spans="2:47" s="1" customFormat="1" ht="19.5">
      <c r="B500" s="34"/>
      <c r="D500" s="164" t="s">
        <v>162</v>
      </c>
      <c r="F500" s="165" t="s">
        <v>630</v>
      </c>
      <c r="I500" s="129"/>
      <c r="L500" s="34"/>
      <c r="M500" s="166"/>
      <c r="T500" s="58"/>
      <c r="AT500" s="17" t="s">
        <v>162</v>
      </c>
      <c r="AU500" s="17" t="s">
        <v>91</v>
      </c>
    </row>
    <row r="501" spans="2:47" s="1" customFormat="1" ht="11.25">
      <c r="B501" s="34"/>
      <c r="D501" s="167" t="s">
        <v>164</v>
      </c>
      <c r="F501" s="168" t="s">
        <v>631</v>
      </c>
      <c r="I501" s="129"/>
      <c r="L501" s="34"/>
      <c r="M501" s="166"/>
      <c r="T501" s="58"/>
      <c r="AT501" s="17" t="s">
        <v>164</v>
      </c>
      <c r="AU501" s="17" t="s">
        <v>91</v>
      </c>
    </row>
    <row r="502" spans="2:51" s="14" customFormat="1" ht="11.25">
      <c r="B502" s="183"/>
      <c r="D502" s="164" t="s">
        <v>166</v>
      </c>
      <c r="E502" s="184" t="s">
        <v>1</v>
      </c>
      <c r="F502" s="185" t="s">
        <v>617</v>
      </c>
      <c r="H502" s="184" t="s">
        <v>1</v>
      </c>
      <c r="I502" s="186"/>
      <c r="L502" s="183"/>
      <c r="M502" s="187"/>
      <c r="T502" s="188"/>
      <c r="AT502" s="184" t="s">
        <v>166</v>
      </c>
      <c r="AU502" s="184" t="s">
        <v>91</v>
      </c>
      <c r="AV502" s="14" t="s">
        <v>21</v>
      </c>
      <c r="AW502" s="14" t="s">
        <v>35</v>
      </c>
      <c r="AX502" s="14" t="s">
        <v>82</v>
      </c>
      <c r="AY502" s="184" t="s">
        <v>153</v>
      </c>
    </row>
    <row r="503" spans="2:51" s="12" customFormat="1" ht="11.25">
      <c r="B503" s="169"/>
      <c r="D503" s="164" t="s">
        <v>166</v>
      </c>
      <c r="E503" s="170" t="s">
        <v>1</v>
      </c>
      <c r="F503" s="171" t="s">
        <v>632</v>
      </c>
      <c r="H503" s="172">
        <v>8.25</v>
      </c>
      <c r="I503" s="173"/>
      <c r="L503" s="169"/>
      <c r="M503" s="174"/>
      <c r="T503" s="175"/>
      <c r="AT503" s="170" t="s">
        <v>166</v>
      </c>
      <c r="AU503" s="170" t="s">
        <v>91</v>
      </c>
      <c r="AV503" s="12" t="s">
        <v>91</v>
      </c>
      <c r="AW503" s="12" t="s">
        <v>35</v>
      </c>
      <c r="AX503" s="12" t="s">
        <v>82</v>
      </c>
      <c r="AY503" s="170" t="s">
        <v>153</v>
      </c>
    </row>
    <row r="504" spans="2:51" s="13" customFormat="1" ht="11.25">
      <c r="B504" s="176"/>
      <c r="D504" s="164" t="s">
        <v>166</v>
      </c>
      <c r="E504" s="177" t="s">
        <v>1</v>
      </c>
      <c r="F504" s="178" t="s">
        <v>174</v>
      </c>
      <c r="H504" s="179">
        <v>8.25</v>
      </c>
      <c r="I504" s="180"/>
      <c r="L504" s="176"/>
      <c r="M504" s="181"/>
      <c r="T504" s="182"/>
      <c r="AT504" s="177" t="s">
        <v>166</v>
      </c>
      <c r="AU504" s="177" t="s">
        <v>91</v>
      </c>
      <c r="AV504" s="13" t="s">
        <v>160</v>
      </c>
      <c r="AW504" s="13" t="s">
        <v>35</v>
      </c>
      <c r="AX504" s="13" t="s">
        <v>21</v>
      </c>
      <c r="AY504" s="177" t="s">
        <v>153</v>
      </c>
    </row>
    <row r="505" spans="2:65" s="1" customFormat="1" ht="16.5" customHeight="1">
      <c r="B505" s="34"/>
      <c r="C505" s="153" t="s">
        <v>633</v>
      </c>
      <c r="D505" s="153" t="s">
        <v>155</v>
      </c>
      <c r="E505" s="154" t="s">
        <v>634</v>
      </c>
      <c r="F505" s="155" t="s">
        <v>635</v>
      </c>
      <c r="G505" s="156" t="s">
        <v>411</v>
      </c>
      <c r="H505" s="157">
        <v>35.55</v>
      </c>
      <c r="I505" s="158"/>
      <c r="J505" s="159">
        <f>ROUND(I505*H505,2)</f>
        <v>0</v>
      </c>
      <c r="K505" s="155" t="s">
        <v>159</v>
      </c>
      <c r="L505" s="34"/>
      <c r="M505" s="160" t="s">
        <v>1</v>
      </c>
      <c r="N505" s="127" t="s">
        <v>47</v>
      </c>
      <c r="P505" s="161">
        <f>O505*H505</f>
        <v>0</v>
      </c>
      <c r="Q505" s="161">
        <v>0.00074</v>
      </c>
      <c r="R505" s="161">
        <f>Q505*H505</f>
        <v>0.026306999999999997</v>
      </c>
      <c r="S505" s="161">
        <v>0</v>
      </c>
      <c r="T505" s="162">
        <f>S505*H505</f>
        <v>0</v>
      </c>
      <c r="AR505" s="163" t="s">
        <v>261</v>
      </c>
      <c r="AT505" s="163" t="s">
        <v>155</v>
      </c>
      <c r="AU505" s="163" t="s">
        <v>91</v>
      </c>
      <c r="AY505" s="17" t="s">
        <v>153</v>
      </c>
      <c r="BE505" s="96">
        <f>IF(N505="základní",J505,0)</f>
        <v>0</v>
      </c>
      <c r="BF505" s="96">
        <f>IF(N505="snížená",J505,0)</f>
        <v>0</v>
      </c>
      <c r="BG505" s="96">
        <f>IF(N505="zákl. přenesená",J505,0)</f>
        <v>0</v>
      </c>
      <c r="BH505" s="96">
        <f>IF(N505="sníž. přenesená",J505,0)</f>
        <v>0</v>
      </c>
      <c r="BI505" s="96">
        <f>IF(N505="nulová",J505,0)</f>
        <v>0</v>
      </c>
      <c r="BJ505" s="17" t="s">
        <v>21</v>
      </c>
      <c r="BK505" s="96">
        <f>ROUND(I505*H505,2)</f>
        <v>0</v>
      </c>
      <c r="BL505" s="17" t="s">
        <v>261</v>
      </c>
      <c r="BM505" s="163" t="s">
        <v>636</v>
      </c>
    </row>
    <row r="506" spans="2:47" s="1" customFormat="1" ht="11.25">
      <c r="B506" s="34"/>
      <c r="D506" s="164" t="s">
        <v>162</v>
      </c>
      <c r="F506" s="165" t="s">
        <v>637</v>
      </c>
      <c r="I506" s="129"/>
      <c r="L506" s="34"/>
      <c r="M506" s="166"/>
      <c r="T506" s="58"/>
      <c r="AT506" s="17" t="s">
        <v>162</v>
      </c>
      <c r="AU506" s="17" t="s">
        <v>91</v>
      </c>
    </row>
    <row r="507" spans="2:47" s="1" customFormat="1" ht="11.25">
      <c r="B507" s="34"/>
      <c r="D507" s="167" t="s">
        <v>164</v>
      </c>
      <c r="F507" s="168" t="s">
        <v>638</v>
      </c>
      <c r="I507" s="129"/>
      <c r="L507" s="34"/>
      <c r="M507" s="166"/>
      <c r="T507" s="58"/>
      <c r="AT507" s="17" t="s">
        <v>164</v>
      </c>
      <c r="AU507" s="17" t="s">
        <v>91</v>
      </c>
    </row>
    <row r="508" spans="2:51" s="12" customFormat="1" ht="22.5">
      <c r="B508" s="169"/>
      <c r="D508" s="164" t="s">
        <v>166</v>
      </c>
      <c r="E508" s="170" t="s">
        <v>1</v>
      </c>
      <c r="F508" s="171" t="s">
        <v>639</v>
      </c>
      <c r="H508" s="172">
        <v>35.55</v>
      </c>
      <c r="I508" s="173"/>
      <c r="L508" s="169"/>
      <c r="M508" s="174"/>
      <c r="T508" s="175"/>
      <c r="AT508" s="170" t="s">
        <v>166</v>
      </c>
      <c r="AU508" s="170" t="s">
        <v>91</v>
      </c>
      <c r="AV508" s="12" t="s">
        <v>91</v>
      </c>
      <c r="AW508" s="12" t="s">
        <v>35</v>
      </c>
      <c r="AX508" s="12" t="s">
        <v>21</v>
      </c>
      <c r="AY508" s="170" t="s">
        <v>153</v>
      </c>
    </row>
    <row r="509" spans="2:65" s="1" customFormat="1" ht="16.5" customHeight="1">
      <c r="B509" s="34"/>
      <c r="C509" s="153" t="s">
        <v>640</v>
      </c>
      <c r="D509" s="153" t="s">
        <v>155</v>
      </c>
      <c r="E509" s="154" t="s">
        <v>641</v>
      </c>
      <c r="F509" s="155" t="s">
        <v>642</v>
      </c>
      <c r="G509" s="156" t="s">
        <v>411</v>
      </c>
      <c r="H509" s="157">
        <v>39.6</v>
      </c>
      <c r="I509" s="158"/>
      <c r="J509" s="159">
        <f>ROUND(I509*H509,2)</f>
        <v>0</v>
      </c>
      <c r="K509" s="155" t="s">
        <v>159</v>
      </c>
      <c r="L509" s="34"/>
      <c r="M509" s="160" t="s">
        <v>1</v>
      </c>
      <c r="N509" s="127" t="s">
        <v>47</v>
      </c>
      <c r="P509" s="161">
        <f>O509*H509</f>
        <v>0</v>
      </c>
      <c r="Q509" s="161">
        <v>0.00153</v>
      </c>
      <c r="R509" s="161">
        <f>Q509*H509</f>
        <v>0.060587999999999996</v>
      </c>
      <c r="S509" s="161">
        <v>0</v>
      </c>
      <c r="T509" s="162">
        <f>S509*H509</f>
        <v>0</v>
      </c>
      <c r="AR509" s="163" t="s">
        <v>261</v>
      </c>
      <c r="AT509" s="163" t="s">
        <v>155</v>
      </c>
      <c r="AU509" s="163" t="s">
        <v>91</v>
      </c>
      <c r="AY509" s="17" t="s">
        <v>153</v>
      </c>
      <c r="BE509" s="96">
        <f>IF(N509="základní",J509,0)</f>
        <v>0</v>
      </c>
      <c r="BF509" s="96">
        <f>IF(N509="snížená",J509,0)</f>
        <v>0</v>
      </c>
      <c r="BG509" s="96">
        <f>IF(N509="zákl. přenesená",J509,0)</f>
        <v>0</v>
      </c>
      <c r="BH509" s="96">
        <f>IF(N509="sníž. přenesená",J509,0)</f>
        <v>0</v>
      </c>
      <c r="BI509" s="96">
        <f>IF(N509="nulová",J509,0)</f>
        <v>0</v>
      </c>
      <c r="BJ509" s="17" t="s">
        <v>21</v>
      </c>
      <c r="BK509" s="96">
        <f>ROUND(I509*H509,2)</f>
        <v>0</v>
      </c>
      <c r="BL509" s="17" t="s">
        <v>261</v>
      </c>
      <c r="BM509" s="163" t="s">
        <v>643</v>
      </c>
    </row>
    <row r="510" spans="2:47" s="1" customFormat="1" ht="11.25">
      <c r="B510" s="34"/>
      <c r="D510" s="164" t="s">
        <v>162</v>
      </c>
      <c r="F510" s="165" t="s">
        <v>644</v>
      </c>
      <c r="I510" s="129"/>
      <c r="L510" s="34"/>
      <c r="M510" s="166"/>
      <c r="T510" s="58"/>
      <c r="AT510" s="17" t="s">
        <v>162</v>
      </c>
      <c r="AU510" s="17" t="s">
        <v>91</v>
      </c>
    </row>
    <row r="511" spans="2:47" s="1" customFormat="1" ht="11.25">
      <c r="B511" s="34"/>
      <c r="D511" s="167" t="s">
        <v>164</v>
      </c>
      <c r="F511" s="168" t="s">
        <v>645</v>
      </c>
      <c r="I511" s="129"/>
      <c r="L511" s="34"/>
      <c r="M511" s="166"/>
      <c r="T511" s="58"/>
      <c r="AT511" s="17" t="s">
        <v>164</v>
      </c>
      <c r="AU511" s="17" t="s">
        <v>91</v>
      </c>
    </row>
    <row r="512" spans="2:51" s="12" customFormat="1" ht="22.5">
      <c r="B512" s="169"/>
      <c r="D512" s="164" t="s">
        <v>166</v>
      </c>
      <c r="E512" s="170" t="s">
        <v>1</v>
      </c>
      <c r="F512" s="171" t="s">
        <v>646</v>
      </c>
      <c r="H512" s="172">
        <v>39.6</v>
      </c>
      <c r="I512" s="173"/>
      <c r="L512" s="169"/>
      <c r="M512" s="174"/>
      <c r="T512" s="175"/>
      <c r="AT512" s="170" t="s">
        <v>166</v>
      </c>
      <c r="AU512" s="170" t="s">
        <v>91</v>
      </c>
      <c r="AV512" s="12" t="s">
        <v>91</v>
      </c>
      <c r="AW512" s="12" t="s">
        <v>35</v>
      </c>
      <c r="AX512" s="12" t="s">
        <v>21</v>
      </c>
      <c r="AY512" s="170" t="s">
        <v>153</v>
      </c>
    </row>
    <row r="513" spans="2:65" s="1" customFormat="1" ht="16.5" customHeight="1">
      <c r="B513" s="34"/>
      <c r="C513" s="153" t="s">
        <v>647</v>
      </c>
      <c r="D513" s="153" t="s">
        <v>155</v>
      </c>
      <c r="E513" s="154" t="s">
        <v>648</v>
      </c>
      <c r="F513" s="155" t="s">
        <v>649</v>
      </c>
      <c r="G513" s="156" t="s">
        <v>411</v>
      </c>
      <c r="H513" s="157">
        <v>16.5</v>
      </c>
      <c r="I513" s="158"/>
      <c r="J513" s="159">
        <f>ROUND(I513*H513,2)</f>
        <v>0</v>
      </c>
      <c r="K513" s="155" t="s">
        <v>159</v>
      </c>
      <c r="L513" s="34"/>
      <c r="M513" s="160" t="s">
        <v>1</v>
      </c>
      <c r="N513" s="127" t="s">
        <v>47</v>
      </c>
      <c r="P513" s="161">
        <f>O513*H513</f>
        <v>0</v>
      </c>
      <c r="Q513" s="161">
        <v>0.00196</v>
      </c>
      <c r="R513" s="161">
        <f>Q513*H513</f>
        <v>0.03234</v>
      </c>
      <c r="S513" s="161">
        <v>0</v>
      </c>
      <c r="T513" s="162">
        <f>S513*H513</f>
        <v>0</v>
      </c>
      <c r="AR513" s="163" t="s">
        <v>261</v>
      </c>
      <c r="AT513" s="163" t="s">
        <v>155</v>
      </c>
      <c r="AU513" s="163" t="s">
        <v>91</v>
      </c>
      <c r="AY513" s="17" t="s">
        <v>153</v>
      </c>
      <c r="BE513" s="96">
        <f>IF(N513="základní",J513,0)</f>
        <v>0</v>
      </c>
      <c r="BF513" s="96">
        <f>IF(N513="snížená",J513,0)</f>
        <v>0</v>
      </c>
      <c r="BG513" s="96">
        <f>IF(N513="zákl. přenesená",J513,0)</f>
        <v>0</v>
      </c>
      <c r="BH513" s="96">
        <f>IF(N513="sníž. přenesená",J513,0)</f>
        <v>0</v>
      </c>
      <c r="BI513" s="96">
        <f>IF(N513="nulová",J513,0)</f>
        <v>0</v>
      </c>
      <c r="BJ513" s="17" t="s">
        <v>21</v>
      </c>
      <c r="BK513" s="96">
        <f>ROUND(I513*H513,2)</f>
        <v>0</v>
      </c>
      <c r="BL513" s="17" t="s">
        <v>261</v>
      </c>
      <c r="BM513" s="163" t="s">
        <v>650</v>
      </c>
    </row>
    <row r="514" spans="2:47" s="1" customFormat="1" ht="11.25">
      <c r="B514" s="34"/>
      <c r="D514" s="164" t="s">
        <v>162</v>
      </c>
      <c r="F514" s="165" t="s">
        <v>651</v>
      </c>
      <c r="I514" s="129"/>
      <c r="L514" s="34"/>
      <c r="M514" s="166"/>
      <c r="T514" s="58"/>
      <c r="AT514" s="17" t="s">
        <v>162</v>
      </c>
      <c r="AU514" s="17" t="s">
        <v>91</v>
      </c>
    </row>
    <row r="515" spans="2:47" s="1" customFormat="1" ht="11.25">
      <c r="B515" s="34"/>
      <c r="D515" s="167" t="s">
        <v>164</v>
      </c>
      <c r="F515" s="168" t="s">
        <v>652</v>
      </c>
      <c r="I515" s="129"/>
      <c r="L515" s="34"/>
      <c r="M515" s="166"/>
      <c r="T515" s="58"/>
      <c r="AT515" s="17" t="s">
        <v>164</v>
      </c>
      <c r="AU515" s="17" t="s">
        <v>91</v>
      </c>
    </row>
    <row r="516" spans="2:51" s="12" customFormat="1" ht="11.25">
      <c r="B516" s="169"/>
      <c r="D516" s="164" t="s">
        <v>166</v>
      </c>
      <c r="E516" s="170" t="s">
        <v>1</v>
      </c>
      <c r="F516" s="171" t="s">
        <v>653</v>
      </c>
      <c r="H516" s="172">
        <v>16.5</v>
      </c>
      <c r="I516" s="173"/>
      <c r="L516" s="169"/>
      <c r="M516" s="174"/>
      <c r="T516" s="175"/>
      <c r="AT516" s="170" t="s">
        <v>166</v>
      </c>
      <c r="AU516" s="170" t="s">
        <v>91</v>
      </c>
      <c r="AV516" s="12" t="s">
        <v>91</v>
      </c>
      <c r="AW516" s="12" t="s">
        <v>35</v>
      </c>
      <c r="AX516" s="12" t="s">
        <v>21</v>
      </c>
      <c r="AY516" s="170" t="s">
        <v>153</v>
      </c>
    </row>
    <row r="517" spans="2:65" s="1" customFormat="1" ht="16.5" customHeight="1">
      <c r="B517" s="34"/>
      <c r="C517" s="153" t="s">
        <v>654</v>
      </c>
      <c r="D517" s="153" t="s">
        <v>155</v>
      </c>
      <c r="E517" s="154" t="s">
        <v>655</v>
      </c>
      <c r="F517" s="155" t="s">
        <v>656</v>
      </c>
      <c r="G517" s="156" t="s">
        <v>411</v>
      </c>
      <c r="H517" s="157">
        <v>29.8</v>
      </c>
      <c r="I517" s="158"/>
      <c r="J517" s="159">
        <f>ROUND(I517*H517,2)</f>
        <v>0</v>
      </c>
      <c r="K517" s="155" t="s">
        <v>159</v>
      </c>
      <c r="L517" s="34"/>
      <c r="M517" s="160" t="s">
        <v>1</v>
      </c>
      <c r="N517" s="127" t="s">
        <v>47</v>
      </c>
      <c r="P517" s="161">
        <f>O517*H517</f>
        <v>0</v>
      </c>
      <c r="Q517" s="161">
        <v>0.00073</v>
      </c>
      <c r="R517" s="161">
        <f>Q517*H517</f>
        <v>0.021754</v>
      </c>
      <c r="S517" s="161">
        <v>0</v>
      </c>
      <c r="T517" s="162">
        <f>S517*H517</f>
        <v>0</v>
      </c>
      <c r="AR517" s="163" t="s">
        <v>261</v>
      </c>
      <c r="AT517" s="163" t="s">
        <v>155</v>
      </c>
      <c r="AU517" s="163" t="s">
        <v>91</v>
      </c>
      <c r="AY517" s="17" t="s">
        <v>153</v>
      </c>
      <c r="BE517" s="96">
        <f>IF(N517="základní",J517,0)</f>
        <v>0</v>
      </c>
      <c r="BF517" s="96">
        <f>IF(N517="snížená",J517,0)</f>
        <v>0</v>
      </c>
      <c r="BG517" s="96">
        <f>IF(N517="zákl. přenesená",J517,0)</f>
        <v>0</v>
      </c>
      <c r="BH517" s="96">
        <f>IF(N517="sníž. přenesená",J517,0)</f>
        <v>0</v>
      </c>
      <c r="BI517" s="96">
        <f>IF(N517="nulová",J517,0)</f>
        <v>0</v>
      </c>
      <c r="BJ517" s="17" t="s">
        <v>21</v>
      </c>
      <c r="BK517" s="96">
        <f>ROUND(I517*H517,2)</f>
        <v>0</v>
      </c>
      <c r="BL517" s="17" t="s">
        <v>261</v>
      </c>
      <c r="BM517" s="163" t="s">
        <v>657</v>
      </c>
    </row>
    <row r="518" spans="2:47" s="1" customFormat="1" ht="11.25">
      <c r="B518" s="34"/>
      <c r="D518" s="164" t="s">
        <v>162</v>
      </c>
      <c r="F518" s="165" t="s">
        <v>658</v>
      </c>
      <c r="I518" s="129"/>
      <c r="L518" s="34"/>
      <c r="M518" s="166"/>
      <c r="T518" s="58"/>
      <c r="AT518" s="17" t="s">
        <v>162</v>
      </c>
      <c r="AU518" s="17" t="s">
        <v>91</v>
      </c>
    </row>
    <row r="519" spans="2:47" s="1" customFormat="1" ht="11.25">
      <c r="B519" s="34"/>
      <c r="D519" s="167" t="s">
        <v>164</v>
      </c>
      <c r="F519" s="168" t="s">
        <v>659</v>
      </c>
      <c r="I519" s="129"/>
      <c r="L519" s="34"/>
      <c r="M519" s="166"/>
      <c r="T519" s="58"/>
      <c r="AT519" s="17" t="s">
        <v>164</v>
      </c>
      <c r="AU519" s="17" t="s">
        <v>91</v>
      </c>
    </row>
    <row r="520" spans="2:51" s="12" customFormat="1" ht="22.5">
      <c r="B520" s="169"/>
      <c r="D520" s="164" t="s">
        <v>166</v>
      </c>
      <c r="E520" s="170" t="s">
        <v>1</v>
      </c>
      <c r="F520" s="171" t="s">
        <v>660</v>
      </c>
      <c r="H520" s="172">
        <v>8.4</v>
      </c>
      <c r="I520" s="173"/>
      <c r="L520" s="169"/>
      <c r="M520" s="174"/>
      <c r="T520" s="175"/>
      <c r="AT520" s="170" t="s">
        <v>166</v>
      </c>
      <c r="AU520" s="170" t="s">
        <v>91</v>
      </c>
      <c r="AV520" s="12" t="s">
        <v>91</v>
      </c>
      <c r="AW520" s="12" t="s">
        <v>35</v>
      </c>
      <c r="AX520" s="12" t="s">
        <v>82</v>
      </c>
      <c r="AY520" s="170" t="s">
        <v>153</v>
      </c>
    </row>
    <row r="521" spans="2:51" s="12" customFormat="1" ht="22.5">
      <c r="B521" s="169"/>
      <c r="D521" s="164" t="s">
        <v>166</v>
      </c>
      <c r="E521" s="170" t="s">
        <v>1</v>
      </c>
      <c r="F521" s="171" t="s">
        <v>661</v>
      </c>
      <c r="H521" s="172">
        <v>10.9</v>
      </c>
      <c r="I521" s="173"/>
      <c r="L521" s="169"/>
      <c r="M521" s="174"/>
      <c r="T521" s="175"/>
      <c r="AT521" s="170" t="s">
        <v>166</v>
      </c>
      <c r="AU521" s="170" t="s">
        <v>91</v>
      </c>
      <c r="AV521" s="12" t="s">
        <v>91</v>
      </c>
      <c r="AW521" s="12" t="s">
        <v>35</v>
      </c>
      <c r="AX521" s="12" t="s">
        <v>82</v>
      </c>
      <c r="AY521" s="170" t="s">
        <v>153</v>
      </c>
    </row>
    <row r="522" spans="2:51" s="12" customFormat="1" ht="11.25">
      <c r="B522" s="169"/>
      <c r="D522" s="164" t="s">
        <v>166</v>
      </c>
      <c r="E522" s="170" t="s">
        <v>1</v>
      </c>
      <c r="F522" s="171" t="s">
        <v>493</v>
      </c>
      <c r="H522" s="172">
        <v>10.5</v>
      </c>
      <c r="I522" s="173"/>
      <c r="L522" s="169"/>
      <c r="M522" s="174"/>
      <c r="T522" s="175"/>
      <c r="AT522" s="170" t="s">
        <v>166</v>
      </c>
      <c r="AU522" s="170" t="s">
        <v>91</v>
      </c>
      <c r="AV522" s="12" t="s">
        <v>91</v>
      </c>
      <c r="AW522" s="12" t="s">
        <v>35</v>
      </c>
      <c r="AX522" s="12" t="s">
        <v>82</v>
      </c>
      <c r="AY522" s="170" t="s">
        <v>153</v>
      </c>
    </row>
    <row r="523" spans="2:51" s="13" customFormat="1" ht="11.25">
      <c r="B523" s="176"/>
      <c r="D523" s="164" t="s">
        <v>166</v>
      </c>
      <c r="E523" s="177" t="s">
        <v>1</v>
      </c>
      <c r="F523" s="178" t="s">
        <v>174</v>
      </c>
      <c r="H523" s="179">
        <v>29.8</v>
      </c>
      <c r="I523" s="180"/>
      <c r="L523" s="176"/>
      <c r="M523" s="181"/>
      <c r="T523" s="182"/>
      <c r="AT523" s="177" t="s">
        <v>166</v>
      </c>
      <c r="AU523" s="177" t="s">
        <v>91</v>
      </c>
      <c r="AV523" s="13" t="s">
        <v>160</v>
      </c>
      <c r="AW523" s="13" t="s">
        <v>35</v>
      </c>
      <c r="AX523" s="13" t="s">
        <v>21</v>
      </c>
      <c r="AY523" s="177" t="s">
        <v>153</v>
      </c>
    </row>
    <row r="524" spans="2:65" s="1" customFormat="1" ht="16.5" customHeight="1">
      <c r="B524" s="34"/>
      <c r="C524" s="153" t="s">
        <v>662</v>
      </c>
      <c r="D524" s="153" t="s">
        <v>155</v>
      </c>
      <c r="E524" s="154" t="s">
        <v>663</v>
      </c>
      <c r="F524" s="155" t="s">
        <v>664</v>
      </c>
      <c r="G524" s="156" t="s">
        <v>411</v>
      </c>
      <c r="H524" s="157">
        <v>5.5</v>
      </c>
      <c r="I524" s="158"/>
      <c r="J524" s="159">
        <f>ROUND(I524*H524,2)</f>
        <v>0</v>
      </c>
      <c r="K524" s="155" t="s">
        <v>159</v>
      </c>
      <c r="L524" s="34"/>
      <c r="M524" s="160" t="s">
        <v>1</v>
      </c>
      <c r="N524" s="127" t="s">
        <v>47</v>
      </c>
      <c r="P524" s="161">
        <f>O524*H524</f>
        <v>0</v>
      </c>
      <c r="Q524" s="161">
        <v>0.00157</v>
      </c>
      <c r="R524" s="161">
        <f>Q524*H524</f>
        <v>0.008635</v>
      </c>
      <c r="S524" s="161">
        <v>0</v>
      </c>
      <c r="T524" s="162">
        <f>S524*H524</f>
        <v>0</v>
      </c>
      <c r="AR524" s="163" t="s">
        <v>261</v>
      </c>
      <c r="AT524" s="163" t="s">
        <v>155</v>
      </c>
      <c r="AU524" s="163" t="s">
        <v>91</v>
      </c>
      <c r="AY524" s="17" t="s">
        <v>153</v>
      </c>
      <c r="BE524" s="96">
        <f>IF(N524="základní",J524,0)</f>
        <v>0</v>
      </c>
      <c r="BF524" s="96">
        <f>IF(N524="snížená",J524,0)</f>
        <v>0</v>
      </c>
      <c r="BG524" s="96">
        <f>IF(N524="zákl. přenesená",J524,0)</f>
        <v>0</v>
      </c>
      <c r="BH524" s="96">
        <f>IF(N524="sníž. přenesená",J524,0)</f>
        <v>0</v>
      </c>
      <c r="BI524" s="96">
        <f>IF(N524="nulová",J524,0)</f>
        <v>0</v>
      </c>
      <c r="BJ524" s="17" t="s">
        <v>21</v>
      </c>
      <c r="BK524" s="96">
        <f>ROUND(I524*H524,2)</f>
        <v>0</v>
      </c>
      <c r="BL524" s="17" t="s">
        <v>261</v>
      </c>
      <c r="BM524" s="163" t="s">
        <v>665</v>
      </c>
    </row>
    <row r="525" spans="2:47" s="1" customFormat="1" ht="11.25">
      <c r="B525" s="34"/>
      <c r="D525" s="164" t="s">
        <v>162</v>
      </c>
      <c r="F525" s="165" t="s">
        <v>666</v>
      </c>
      <c r="I525" s="129"/>
      <c r="L525" s="34"/>
      <c r="M525" s="166"/>
      <c r="T525" s="58"/>
      <c r="AT525" s="17" t="s">
        <v>162</v>
      </c>
      <c r="AU525" s="17" t="s">
        <v>91</v>
      </c>
    </row>
    <row r="526" spans="2:47" s="1" customFormat="1" ht="11.25">
      <c r="B526" s="34"/>
      <c r="D526" s="167" t="s">
        <v>164</v>
      </c>
      <c r="F526" s="168" t="s">
        <v>667</v>
      </c>
      <c r="I526" s="129"/>
      <c r="L526" s="34"/>
      <c r="M526" s="166"/>
      <c r="T526" s="58"/>
      <c r="AT526" s="17" t="s">
        <v>164</v>
      </c>
      <c r="AU526" s="17" t="s">
        <v>91</v>
      </c>
    </row>
    <row r="527" spans="2:51" s="12" customFormat="1" ht="11.25">
      <c r="B527" s="169"/>
      <c r="D527" s="164" t="s">
        <v>166</v>
      </c>
      <c r="E527" s="170" t="s">
        <v>1</v>
      </c>
      <c r="F527" s="171" t="s">
        <v>500</v>
      </c>
      <c r="H527" s="172">
        <v>5.5</v>
      </c>
      <c r="I527" s="173"/>
      <c r="L527" s="169"/>
      <c r="M527" s="174"/>
      <c r="T527" s="175"/>
      <c r="AT527" s="170" t="s">
        <v>166</v>
      </c>
      <c r="AU527" s="170" t="s">
        <v>91</v>
      </c>
      <c r="AV527" s="12" t="s">
        <v>91</v>
      </c>
      <c r="AW527" s="12" t="s">
        <v>35</v>
      </c>
      <c r="AX527" s="12" t="s">
        <v>21</v>
      </c>
      <c r="AY527" s="170" t="s">
        <v>153</v>
      </c>
    </row>
    <row r="528" spans="2:65" s="1" customFormat="1" ht="16.5" customHeight="1">
      <c r="B528" s="34"/>
      <c r="C528" s="153" t="s">
        <v>668</v>
      </c>
      <c r="D528" s="153" t="s">
        <v>155</v>
      </c>
      <c r="E528" s="154" t="s">
        <v>669</v>
      </c>
      <c r="F528" s="155" t="s">
        <v>670</v>
      </c>
      <c r="G528" s="156" t="s">
        <v>315</v>
      </c>
      <c r="H528" s="157">
        <v>11</v>
      </c>
      <c r="I528" s="158"/>
      <c r="J528" s="159">
        <f>ROUND(I528*H528,2)</f>
        <v>0</v>
      </c>
      <c r="K528" s="155" t="s">
        <v>159</v>
      </c>
      <c r="L528" s="34"/>
      <c r="M528" s="160" t="s">
        <v>1</v>
      </c>
      <c r="N528" s="127" t="s">
        <v>47</v>
      </c>
      <c r="P528" s="161">
        <f>O528*H528</f>
        <v>0</v>
      </c>
      <c r="Q528" s="161">
        <v>0</v>
      </c>
      <c r="R528" s="161">
        <f>Q528*H528</f>
        <v>0</v>
      </c>
      <c r="S528" s="161">
        <v>0.01218</v>
      </c>
      <c r="T528" s="162">
        <f>S528*H528</f>
        <v>0.13398</v>
      </c>
      <c r="AR528" s="163" t="s">
        <v>261</v>
      </c>
      <c r="AT528" s="163" t="s">
        <v>155</v>
      </c>
      <c r="AU528" s="163" t="s">
        <v>91</v>
      </c>
      <c r="AY528" s="17" t="s">
        <v>153</v>
      </c>
      <c r="BE528" s="96">
        <f>IF(N528="základní",J528,0)</f>
        <v>0</v>
      </c>
      <c r="BF528" s="96">
        <f>IF(N528="snížená",J528,0)</f>
        <v>0</v>
      </c>
      <c r="BG528" s="96">
        <f>IF(N528="zákl. přenesená",J528,0)</f>
        <v>0</v>
      </c>
      <c r="BH528" s="96">
        <f>IF(N528="sníž. přenesená",J528,0)</f>
        <v>0</v>
      </c>
      <c r="BI528" s="96">
        <f>IF(N528="nulová",J528,0)</f>
        <v>0</v>
      </c>
      <c r="BJ528" s="17" t="s">
        <v>21</v>
      </c>
      <c r="BK528" s="96">
        <f>ROUND(I528*H528,2)</f>
        <v>0</v>
      </c>
      <c r="BL528" s="17" t="s">
        <v>261</v>
      </c>
      <c r="BM528" s="163" t="s">
        <v>671</v>
      </c>
    </row>
    <row r="529" spans="2:47" s="1" customFormat="1" ht="11.25">
      <c r="B529" s="34"/>
      <c r="D529" s="164" t="s">
        <v>162</v>
      </c>
      <c r="F529" s="165" t="s">
        <v>672</v>
      </c>
      <c r="I529" s="129"/>
      <c r="L529" s="34"/>
      <c r="M529" s="166"/>
      <c r="T529" s="58"/>
      <c r="AT529" s="17" t="s">
        <v>162</v>
      </c>
      <c r="AU529" s="17" t="s">
        <v>91</v>
      </c>
    </row>
    <row r="530" spans="2:47" s="1" customFormat="1" ht="11.25">
      <c r="B530" s="34"/>
      <c r="D530" s="167" t="s">
        <v>164</v>
      </c>
      <c r="F530" s="168" t="s">
        <v>673</v>
      </c>
      <c r="I530" s="129"/>
      <c r="L530" s="34"/>
      <c r="M530" s="166"/>
      <c r="T530" s="58"/>
      <c r="AT530" s="17" t="s">
        <v>164</v>
      </c>
      <c r="AU530" s="17" t="s">
        <v>91</v>
      </c>
    </row>
    <row r="531" spans="2:65" s="1" customFormat="1" ht="24.2" customHeight="1">
      <c r="B531" s="34"/>
      <c r="C531" s="153" t="s">
        <v>674</v>
      </c>
      <c r="D531" s="153" t="s">
        <v>155</v>
      </c>
      <c r="E531" s="154" t="s">
        <v>675</v>
      </c>
      <c r="F531" s="155" t="s">
        <v>676</v>
      </c>
      <c r="G531" s="156" t="s">
        <v>315</v>
      </c>
      <c r="H531" s="157">
        <v>11</v>
      </c>
      <c r="I531" s="158"/>
      <c r="J531" s="159">
        <f>ROUND(I531*H531,2)</f>
        <v>0</v>
      </c>
      <c r="K531" s="155" t="s">
        <v>159</v>
      </c>
      <c r="L531" s="34"/>
      <c r="M531" s="160" t="s">
        <v>1</v>
      </c>
      <c r="N531" s="127" t="s">
        <v>47</v>
      </c>
      <c r="P531" s="161">
        <f>O531*H531</f>
        <v>0</v>
      </c>
      <c r="Q531" s="161">
        <v>0.00101</v>
      </c>
      <c r="R531" s="161">
        <f>Q531*H531</f>
        <v>0.01111</v>
      </c>
      <c r="S531" s="161">
        <v>0</v>
      </c>
      <c r="T531" s="162">
        <f>S531*H531</f>
        <v>0</v>
      </c>
      <c r="AR531" s="163" t="s">
        <v>261</v>
      </c>
      <c r="AT531" s="163" t="s">
        <v>155</v>
      </c>
      <c r="AU531" s="163" t="s">
        <v>91</v>
      </c>
      <c r="AY531" s="17" t="s">
        <v>153</v>
      </c>
      <c r="BE531" s="96">
        <f>IF(N531="základní",J531,0)</f>
        <v>0</v>
      </c>
      <c r="BF531" s="96">
        <f>IF(N531="snížená",J531,0)</f>
        <v>0</v>
      </c>
      <c r="BG531" s="96">
        <f>IF(N531="zákl. přenesená",J531,0)</f>
        <v>0</v>
      </c>
      <c r="BH531" s="96">
        <f>IF(N531="sníž. přenesená",J531,0)</f>
        <v>0</v>
      </c>
      <c r="BI531" s="96">
        <f>IF(N531="nulová",J531,0)</f>
        <v>0</v>
      </c>
      <c r="BJ531" s="17" t="s">
        <v>21</v>
      </c>
      <c r="BK531" s="96">
        <f>ROUND(I531*H531,2)</f>
        <v>0</v>
      </c>
      <c r="BL531" s="17" t="s">
        <v>261</v>
      </c>
      <c r="BM531" s="163" t="s">
        <v>677</v>
      </c>
    </row>
    <row r="532" spans="2:47" s="1" customFormat="1" ht="19.5">
      <c r="B532" s="34"/>
      <c r="D532" s="164" t="s">
        <v>162</v>
      </c>
      <c r="F532" s="165" t="s">
        <v>678</v>
      </c>
      <c r="I532" s="129"/>
      <c r="L532" s="34"/>
      <c r="M532" s="166"/>
      <c r="T532" s="58"/>
      <c r="AT532" s="17" t="s">
        <v>162</v>
      </c>
      <c r="AU532" s="17" t="s">
        <v>91</v>
      </c>
    </row>
    <row r="533" spans="2:47" s="1" customFormat="1" ht="11.25">
      <c r="B533" s="34"/>
      <c r="D533" s="167" t="s">
        <v>164</v>
      </c>
      <c r="F533" s="168" t="s">
        <v>679</v>
      </c>
      <c r="I533" s="129"/>
      <c r="L533" s="34"/>
      <c r="M533" s="166"/>
      <c r="T533" s="58"/>
      <c r="AT533" s="17" t="s">
        <v>164</v>
      </c>
      <c r="AU533" s="17" t="s">
        <v>91</v>
      </c>
    </row>
    <row r="534" spans="2:65" s="1" customFormat="1" ht="21.75" customHeight="1">
      <c r="B534" s="34"/>
      <c r="C534" s="153" t="s">
        <v>680</v>
      </c>
      <c r="D534" s="153" t="s">
        <v>155</v>
      </c>
      <c r="E534" s="154" t="s">
        <v>681</v>
      </c>
      <c r="F534" s="155" t="s">
        <v>682</v>
      </c>
      <c r="G534" s="156" t="s">
        <v>397</v>
      </c>
      <c r="H534" s="157">
        <v>32</v>
      </c>
      <c r="I534" s="158"/>
      <c r="J534" s="159">
        <f>ROUND(I534*H534,2)</f>
        <v>0</v>
      </c>
      <c r="K534" s="155" t="s">
        <v>159</v>
      </c>
      <c r="L534" s="34"/>
      <c r="M534" s="160" t="s">
        <v>1</v>
      </c>
      <c r="N534" s="127" t="s">
        <v>47</v>
      </c>
      <c r="P534" s="161">
        <f>O534*H534</f>
        <v>0</v>
      </c>
      <c r="Q534" s="161">
        <v>0</v>
      </c>
      <c r="R534" s="161">
        <f>Q534*H534</f>
        <v>0</v>
      </c>
      <c r="S534" s="161">
        <v>0</v>
      </c>
      <c r="T534" s="162">
        <f>S534*H534</f>
        <v>0</v>
      </c>
      <c r="AR534" s="163" t="s">
        <v>261</v>
      </c>
      <c r="AT534" s="163" t="s">
        <v>155</v>
      </c>
      <c r="AU534" s="163" t="s">
        <v>91</v>
      </c>
      <c r="AY534" s="17" t="s">
        <v>153</v>
      </c>
      <c r="BE534" s="96">
        <f>IF(N534="základní",J534,0)</f>
        <v>0</v>
      </c>
      <c r="BF534" s="96">
        <f>IF(N534="snížená",J534,0)</f>
        <v>0</v>
      </c>
      <c r="BG534" s="96">
        <f>IF(N534="zákl. přenesená",J534,0)</f>
        <v>0</v>
      </c>
      <c r="BH534" s="96">
        <f>IF(N534="sníž. přenesená",J534,0)</f>
        <v>0</v>
      </c>
      <c r="BI534" s="96">
        <f>IF(N534="nulová",J534,0)</f>
        <v>0</v>
      </c>
      <c r="BJ534" s="17" t="s">
        <v>21</v>
      </c>
      <c r="BK534" s="96">
        <f>ROUND(I534*H534,2)</f>
        <v>0</v>
      </c>
      <c r="BL534" s="17" t="s">
        <v>261</v>
      </c>
      <c r="BM534" s="163" t="s">
        <v>683</v>
      </c>
    </row>
    <row r="535" spans="2:47" s="1" customFormat="1" ht="19.5">
      <c r="B535" s="34"/>
      <c r="D535" s="164" t="s">
        <v>162</v>
      </c>
      <c r="F535" s="165" t="s">
        <v>684</v>
      </c>
      <c r="I535" s="129"/>
      <c r="L535" s="34"/>
      <c r="M535" s="166"/>
      <c r="T535" s="58"/>
      <c r="AT535" s="17" t="s">
        <v>162</v>
      </c>
      <c r="AU535" s="17" t="s">
        <v>91</v>
      </c>
    </row>
    <row r="536" spans="2:47" s="1" customFormat="1" ht="11.25">
      <c r="B536" s="34"/>
      <c r="D536" s="167" t="s">
        <v>164</v>
      </c>
      <c r="F536" s="168" t="s">
        <v>685</v>
      </c>
      <c r="I536" s="129"/>
      <c r="L536" s="34"/>
      <c r="M536" s="166"/>
      <c r="T536" s="58"/>
      <c r="AT536" s="17" t="s">
        <v>164</v>
      </c>
      <c r="AU536" s="17" t="s">
        <v>91</v>
      </c>
    </row>
    <row r="537" spans="2:51" s="12" customFormat="1" ht="11.25">
      <c r="B537" s="169"/>
      <c r="D537" s="164" t="s">
        <v>166</v>
      </c>
      <c r="E537" s="170" t="s">
        <v>1</v>
      </c>
      <c r="F537" s="171" t="s">
        <v>686</v>
      </c>
      <c r="H537" s="172">
        <v>32</v>
      </c>
      <c r="I537" s="173"/>
      <c r="L537" s="169"/>
      <c r="M537" s="174"/>
      <c r="T537" s="175"/>
      <c r="AT537" s="170" t="s">
        <v>166</v>
      </c>
      <c r="AU537" s="170" t="s">
        <v>91</v>
      </c>
      <c r="AV537" s="12" t="s">
        <v>91</v>
      </c>
      <c r="AW537" s="12" t="s">
        <v>35</v>
      </c>
      <c r="AX537" s="12" t="s">
        <v>21</v>
      </c>
      <c r="AY537" s="170" t="s">
        <v>153</v>
      </c>
    </row>
    <row r="538" spans="2:65" s="1" customFormat="1" ht="24.2" customHeight="1">
      <c r="B538" s="34"/>
      <c r="C538" s="153" t="s">
        <v>687</v>
      </c>
      <c r="D538" s="153" t="s">
        <v>155</v>
      </c>
      <c r="E538" s="154" t="s">
        <v>688</v>
      </c>
      <c r="F538" s="155" t="s">
        <v>689</v>
      </c>
      <c r="G538" s="156" t="s">
        <v>599</v>
      </c>
      <c r="H538" s="199"/>
      <c r="I538" s="158"/>
      <c r="J538" s="159">
        <f>ROUND(I538*H538,2)</f>
        <v>0</v>
      </c>
      <c r="K538" s="155" t="s">
        <v>159</v>
      </c>
      <c r="L538" s="34"/>
      <c r="M538" s="160" t="s">
        <v>1</v>
      </c>
      <c r="N538" s="127" t="s">
        <v>47</v>
      </c>
      <c r="P538" s="161">
        <f>O538*H538</f>
        <v>0</v>
      </c>
      <c r="Q538" s="161">
        <v>0</v>
      </c>
      <c r="R538" s="161">
        <f>Q538*H538</f>
        <v>0</v>
      </c>
      <c r="S538" s="161">
        <v>0</v>
      </c>
      <c r="T538" s="162">
        <f>S538*H538</f>
        <v>0</v>
      </c>
      <c r="AR538" s="163" t="s">
        <v>261</v>
      </c>
      <c r="AT538" s="163" t="s">
        <v>155</v>
      </c>
      <c r="AU538" s="163" t="s">
        <v>91</v>
      </c>
      <c r="AY538" s="17" t="s">
        <v>153</v>
      </c>
      <c r="BE538" s="96">
        <f>IF(N538="základní",J538,0)</f>
        <v>0</v>
      </c>
      <c r="BF538" s="96">
        <f>IF(N538="snížená",J538,0)</f>
        <v>0</v>
      </c>
      <c r="BG538" s="96">
        <f>IF(N538="zákl. přenesená",J538,0)</f>
        <v>0</v>
      </c>
      <c r="BH538" s="96">
        <f>IF(N538="sníž. přenesená",J538,0)</f>
        <v>0</v>
      </c>
      <c r="BI538" s="96">
        <f>IF(N538="nulová",J538,0)</f>
        <v>0</v>
      </c>
      <c r="BJ538" s="17" t="s">
        <v>21</v>
      </c>
      <c r="BK538" s="96">
        <f>ROUND(I538*H538,2)</f>
        <v>0</v>
      </c>
      <c r="BL538" s="17" t="s">
        <v>261</v>
      </c>
      <c r="BM538" s="163" t="s">
        <v>690</v>
      </c>
    </row>
    <row r="539" spans="2:47" s="1" customFormat="1" ht="29.25">
      <c r="B539" s="34"/>
      <c r="D539" s="164" t="s">
        <v>162</v>
      </c>
      <c r="F539" s="165" t="s">
        <v>691</v>
      </c>
      <c r="I539" s="129"/>
      <c r="L539" s="34"/>
      <c r="M539" s="166"/>
      <c r="T539" s="58"/>
      <c r="AT539" s="17" t="s">
        <v>162</v>
      </c>
      <c r="AU539" s="17" t="s">
        <v>91</v>
      </c>
    </row>
    <row r="540" spans="2:47" s="1" customFormat="1" ht="11.25">
      <c r="B540" s="34"/>
      <c r="D540" s="167" t="s">
        <v>164</v>
      </c>
      <c r="F540" s="168" t="s">
        <v>692</v>
      </c>
      <c r="I540" s="129"/>
      <c r="L540" s="34"/>
      <c r="M540" s="166"/>
      <c r="T540" s="58"/>
      <c r="AT540" s="17" t="s">
        <v>164</v>
      </c>
      <c r="AU540" s="17" t="s">
        <v>91</v>
      </c>
    </row>
    <row r="541" spans="2:63" s="11" customFormat="1" ht="22.9" customHeight="1">
      <c r="B541" s="141"/>
      <c r="D541" s="142" t="s">
        <v>81</v>
      </c>
      <c r="E541" s="151" t="s">
        <v>693</v>
      </c>
      <c r="F541" s="151" t="s">
        <v>694</v>
      </c>
      <c r="I541" s="144"/>
      <c r="J541" s="152">
        <f>BK541</f>
        <v>0</v>
      </c>
      <c r="L541" s="141"/>
      <c r="M541" s="146"/>
      <c r="P541" s="147">
        <f>SUM(P542:P598)</f>
        <v>0</v>
      </c>
      <c r="R541" s="147">
        <f>SUM(R542:R598)</f>
        <v>0.06546</v>
      </c>
      <c r="T541" s="148">
        <f>SUM(T542:T598)</f>
        <v>0.94674</v>
      </c>
      <c r="AR541" s="142" t="s">
        <v>91</v>
      </c>
      <c r="AT541" s="149" t="s">
        <v>81</v>
      </c>
      <c r="AU541" s="149" t="s">
        <v>21</v>
      </c>
      <c r="AY541" s="142" t="s">
        <v>153</v>
      </c>
      <c r="BK541" s="150">
        <f>SUM(BK542:BK598)</f>
        <v>0</v>
      </c>
    </row>
    <row r="542" spans="2:65" s="1" customFormat="1" ht="16.5" customHeight="1">
      <c r="B542" s="34"/>
      <c r="C542" s="153" t="s">
        <v>695</v>
      </c>
      <c r="D542" s="153" t="s">
        <v>155</v>
      </c>
      <c r="E542" s="154" t="s">
        <v>696</v>
      </c>
      <c r="F542" s="155" t="s">
        <v>697</v>
      </c>
      <c r="G542" s="156" t="s">
        <v>698</v>
      </c>
      <c r="H542" s="157">
        <v>11</v>
      </c>
      <c r="I542" s="158"/>
      <c r="J542" s="159">
        <f>ROUND(I542*H542,2)</f>
        <v>0</v>
      </c>
      <c r="K542" s="155" t="s">
        <v>159</v>
      </c>
      <c r="L542" s="34"/>
      <c r="M542" s="160" t="s">
        <v>1</v>
      </c>
      <c r="N542" s="127" t="s">
        <v>47</v>
      </c>
      <c r="P542" s="161">
        <f>O542*H542</f>
        <v>0</v>
      </c>
      <c r="Q542" s="161">
        <v>0</v>
      </c>
      <c r="R542" s="161">
        <f>Q542*H542</f>
        <v>0</v>
      </c>
      <c r="S542" s="161">
        <v>0.0342</v>
      </c>
      <c r="T542" s="162">
        <f>S542*H542</f>
        <v>0.37620000000000003</v>
      </c>
      <c r="AR542" s="163" t="s">
        <v>261</v>
      </c>
      <c r="AT542" s="163" t="s">
        <v>155</v>
      </c>
      <c r="AU542" s="163" t="s">
        <v>91</v>
      </c>
      <c r="AY542" s="17" t="s">
        <v>153</v>
      </c>
      <c r="BE542" s="96">
        <f>IF(N542="základní",J542,0)</f>
        <v>0</v>
      </c>
      <c r="BF542" s="96">
        <f>IF(N542="snížená",J542,0)</f>
        <v>0</v>
      </c>
      <c r="BG542" s="96">
        <f>IF(N542="zákl. přenesená",J542,0)</f>
        <v>0</v>
      </c>
      <c r="BH542" s="96">
        <f>IF(N542="sníž. přenesená",J542,0)</f>
        <v>0</v>
      </c>
      <c r="BI542" s="96">
        <f>IF(N542="nulová",J542,0)</f>
        <v>0</v>
      </c>
      <c r="BJ542" s="17" t="s">
        <v>21</v>
      </c>
      <c r="BK542" s="96">
        <f>ROUND(I542*H542,2)</f>
        <v>0</v>
      </c>
      <c r="BL542" s="17" t="s">
        <v>261</v>
      </c>
      <c r="BM542" s="163" t="s">
        <v>699</v>
      </c>
    </row>
    <row r="543" spans="2:47" s="1" customFormat="1" ht="11.25">
      <c r="B543" s="34"/>
      <c r="D543" s="164" t="s">
        <v>162</v>
      </c>
      <c r="F543" s="165" t="s">
        <v>700</v>
      </c>
      <c r="I543" s="129"/>
      <c r="L543" s="34"/>
      <c r="M543" s="166"/>
      <c r="T543" s="58"/>
      <c r="AT543" s="17" t="s">
        <v>162</v>
      </c>
      <c r="AU543" s="17" t="s">
        <v>91</v>
      </c>
    </row>
    <row r="544" spans="2:47" s="1" customFormat="1" ht="11.25">
      <c r="B544" s="34"/>
      <c r="D544" s="167" t="s">
        <v>164</v>
      </c>
      <c r="F544" s="168" t="s">
        <v>701</v>
      </c>
      <c r="I544" s="129"/>
      <c r="L544" s="34"/>
      <c r="M544" s="166"/>
      <c r="T544" s="58"/>
      <c r="AT544" s="17" t="s">
        <v>164</v>
      </c>
      <c r="AU544" s="17" t="s">
        <v>91</v>
      </c>
    </row>
    <row r="545" spans="2:51" s="12" customFormat="1" ht="11.25">
      <c r="B545" s="169"/>
      <c r="D545" s="164" t="s">
        <v>166</v>
      </c>
      <c r="E545" s="170" t="s">
        <v>1</v>
      </c>
      <c r="F545" s="171" t="s">
        <v>702</v>
      </c>
      <c r="H545" s="172">
        <v>11</v>
      </c>
      <c r="I545" s="173"/>
      <c r="L545" s="169"/>
      <c r="M545" s="174"/>
      <c r="T545" s="175"/>
      <c r="AT545" s="170" t="s">
        <v>166</v>
      </c>
      <c r="AU545" s="170" t="s">
        <v>91</v>
      </c>
      <c r="AV545" s="12" t="s">
        <v>91</v>
      </c>
      <c r="AW545" s="12" t="s">
        <v>35</v>
      </c>
      <c r="AX545" s="12" t="s">
        <v>21</v>
      </c>
      <c r="AY545" s="170" t="s">
        <v>153</v>
      </c>
    </row>
    <row r="546" spans="2:65" s="1" customFormat="1" ht="16.5" customHeight="1">
      <c r="B546" s="34"/>
      <c r="C546" s="153" t="s">
        <v>703</v>
      </c>
      <c r="D546" s="153" t="s">
        <v>155</v>
      </c>
      <c r="E546" s="154" t="s">
        <v>704</v>
      </c>
      <c r="F546" s="155" t="s">
        <v>705</v>
      </c>
      <c r="G546" s="156" t="s">
        <v>315</v>
      </c>
      <c r="H546" s="157">
        <v>11</v>
      </c>
      <c r="I546" s="158"/>
      <c r="J546" s="159">
        <f>ROUND(I546*H546,2)</f>
        <v>0</v>
      </c>
      <c r="K546" s="155" t="s">
        <v>159</v>
      </c>
      <c r="L546" s="34"/>
      <c r="M546" s="160" t="s">
        <v>1</v>
      </c>
      <c r="N546" s="127" t="s">
        <v>47</v>
      </c>
      <c r="P546" s="161">
        <f>O546*H546</f>
        <v>0</v>
      </c>
      <c r="Q546" s="161">
        <v>0.00055</v>
      </c>
      <c r="R546" s="161">
        <f>Q546*H546</f>
        <v>0.006050000000000001</v>
      </c>
      <c r="S546" s="161">
        <v>0</v>
      </c>
      <c r="T546" s="162">
        <f>S546*H546</f>
        <v>0</v>
      </c>
      <c r="AR546" s="163" t="s">
        <v>261</v>
      </c>
      <c r="AT546" s="163" t="s">
        <v>155</v>
      </c>
      <c r="AU546" s="163" t="s">
        <v>91</v>
      </c>
      <c r="AY546" s="17" t="s">
        <v>153</v>
      </c>
      <c r="BE546" s="96">
        <f>IF(N546="základní",J546,0)</f>
        <v>0</v>
      </c>
      <c r="BF546" s="96">
        <f>IF(N546="snížená",J546,0)</f>
        <v>0</v>
      </c>
      <c r="BG546" s="96">
        <f>IF(N546="zákl. přenesená",J546,0)</f>
        <v>0</v>
      </c>
      <c r="BH546" s="96">
        <f>IF(N546="sníž. přenesená",J546,0)</f>
        <v>0</v>
      </c>
      <c r="BI546" s="96">
        <f>IF(N546="nulová",J546,0)</f>
        <v>0</v>
      </c>
      <c r="BJ546" s="17" t="s">
        <v>21</v>
      </c>
      <c r="BK546" s="96">
        <f>ROUND(I546*H546,2)</f>
        <v>0</v>
      </c>
      <c r="BL546" s="17" t="s">
        <v>261</v>
      </c>
      <c r="BM546" s="163" t="s">
        <v>706</v>
      </c>
    </row>
    <row r="547" spans="2:47" s="1" customFormat="1" ht="11.25">
      <c r="B547" s="34"/>
      <c r="D547" s="164" t="s">
        <v>162</v>
      </c>
      <c r="F547" s="165" t="s">
        <v>707</v>
      </c>
      <c r="I547" s="129"/>
      <c r="L547" s="34"/>
      <c r="M547" s="166"/>
      <c r="T547" s="58"/>
      <c r="AT547" s="17" t="s">
        <v>162</v>
      </c>
      <c r="AU547" s="17" t="s">
        <v>91</v>
      </c>
    </row>
    <row r="548" spans="2:47" s="1" customFormat="1" ht="11.25">
      <c r="B548" s="34"/>
      <c r="D548" s="167" t="s">
        <v>164</v>
      </c>
      <c r="F548" s="168" t="s">
        <v>708</v>
      </c>
      <c r="I548" s="129"/>
      <c r="L548" s="34"/>
      <c r="M548" s="166"/>
      <c r="T548" s="58"/>
      <c r="AT548" s="17" t="s">
        <v>164</v>
      </c>
      <c r="AU548" s="17" t="s">
        <v>91</v>
      </c>
    </row>
    <row r="549" spans="2:51" s="12" customFormat="1" ht="11.25">
      <c r="B549" s="169"/>
      <c r="D549" s="164" t="s">
        <v>166</v>
      </c>
      <c r="E549" s="170" t="s">
        <v>1</v>
      </c>
      <c r="F549" s="171" t="s">
        <v>702</v>
      </c>
      <c r="H549" s="172">
        <v>11</v>
      </c>
      <c r="I549" s="173"/>
      <c r="L549" s="169"/>
      <c r="M549" s="174"/>
      <c r="T549" s="175"/>
      <c r="AT549" s="170" t="s">
        <v>166</v>
      </c>
      <c r="AU549" s="170" t="s">
        <v>91</v>
      </c>
      <c r="AV549" s="12" t="s">
        <v>91</v>
      </c>
      <c r="AW549" s="12" t="s">
        <v>35</v>
      </c>
      <c r="AX549" s="12" t="s">
        <v>21</v>
      </c>
      <c r="AY549" s="170" t="s">
        <v>153</v>
      </c>
    </row>
    <row r="550" spans="2:65" s="1" customFormat="1" ht="24.2" customHeight="1">
      <c r="B550" s="34"/>
      <c r="C550" s="153" t="s">
        <v>709</v>
      </c>
      <c r="D550" s="153" t="s">
        <v>155</v>
      </c>
      <c r="E550" s="154" t="s">
        <v>710</v>
      </c>
      <c r="F550" s="155" t="s">
        <v>711</v>
      </c>
      <c r="G550" s="156" t="s">
        <v>698</v>
      </c>
      <c r="H550" s="157">
        <v>6</v>
      </c>
      <c r="I550" s="158"/>
      <c r="J550" s="159">
        <f>ROUND(I550*H550,2)</f>
        <v>0</v>
      </c>
      <c r="K550" s="155" t="s">
        <v>159</v>
      </c>
      <c r="L550" s="34"/>
      <c r="M550" s="160" t="s">
        <v>1</v>
      </c>
      <c r="N550" s="127" t="s">
        <v>47</v>
      </c>
      <c r="P550" s="161">
        <f>O550*H550</f>
        <v>0</v>
      </c>
      <c r="Q550" s="161">
        <v>0</v>
      </c>
      <c r="R550" s="161">
        <f>Q550*H550</f>
        <v>0</v>
      </c>
      <c r="S550" s="161">
        <v>0.01107</v>
      </c>
      <c r="T550" s="162">
        <f>S550*H550</f>
        <v>0.06642</v>
      </c>
      <c r="AR550" s="163" t="s">
        <v>261</v>
      </c>
      <c r="AT550" s="163" t="s">
        <v>155</v>
      </c>
      <c r="AU550" s="163" t="s">
        <v>91</v>
      </c>
      <c r="AY550" s="17" t="s">
        <v>153</v>
      </c>
      <c r="BE550" s="96">
        <f>IF(N550="základní",J550,0)</f>
        <v>0</v>
      </c>
      <c r="BF550" s="96">
        <f>IF(N550="snížená",J550,0)</f>
        <v>0</v>
      </c>
      <c r="BG550" s="96">
        <f>IF(N550="zákl. přenesená",J550,0)</f>
        <v>0</v>
      </c>
      <c r="BH550" s="96">
        <f>IF(N550="sníž. přenesená",J550,0)</f>
        <v>0</v>
      </c>
      <c r="BI550" s="96">
        <f>IF(N550="nulová",J550,0)</f>
        <v>0</v>
      </c>
      <c r="BJ550" s="17" t="s">
        <v>21</v>
      </c>
      <c r="BK550" s="96">
        <f>ROUND(I550*H550,2)</f>
        <v>0</v>
      </c>
      <c r="BL550" s="17" t="s">
        <v>261</v>
      </c>
      <c r="BM550" s="163" t="s">
        <v>712</v>
      </c>
    </row>
    <row r="551" spans="2:47" s="1" customFormat="1" ht="11.25">
      <c r="B551" s="34"/>
      <c r="D551" s="164" t="s">
        <v>162</v>
      </c>
      <c r="F551" s="165" t="s">
        <v>713</v>
      </c>
      <c r="I551" s="129"/>
      <c r="L551" s="34"/>
      <c r="M551" s="166"/>
      <c r="T551" s="58"/>
      <c r="AT551" s="17" t="s">
        <v>162</v>
      </c>
      <c r="AU551" s="17" t="s">
        <v>91</v>
      </c>
    </row>
    <row r="552" spans="2:47" s="1" customFormat="1" ht="11.25">
      <c r="B552" s="34"/>
      <c r="D552" s="167" t="s">
        <v>164</v>
      </c>
      <c r="F552" s="168" t="s">
        <v>714</v>
      </c>
      <c r="I552" s="129"/>
      <c r="L552" s="34"/>
      <c r="M552" s="166"/>
      <c r="T552" s="58"/>
      <c r="AT552" s="17" t="s">
        <v>164</v>
      </c>
      <c r="AU552" s="17" t="s">
        <v>91</v>
      </c>
    </row>
    <row r="553" spans="2:51" s="12" customFormat="1" ht="11.25">
      <c r="B553" s="169"/>
      <c r="D553" s="164" t="s">
        <v>166</v>
      </c>
      <c r="E553" s="170" t="s">
        <v>1</v>
      </c>
      <c r="F553" s="171" t="s">
        <v>715</v>
      </c>
      <c r="H553" s="172">
        <v>6</v>
      </c>
      <c r="I553" s="173"/>
      <c r="L553" s="169"/>
      <c r="M553" s="174"/>
      <c r="T553" s="175"/>
      <c r="AT553" s="170" t="s">
        <v>166</v>
      </c>
      <c r="AU553" s="170" t="s">
        <v>91</v>
      </c>
      <c r="AV553" s="12" t="s">
        <v>91</v>
      </c>
      <c r="AW553" s="12" t="s">
        <v>35</v>
      </c>
      <c r="AX553" s="12" t="s">
        <v>21</v>
      </c>
      <c r="AY553" s="170" t="s">
        <v>153</v>
      </c>
    </row>
    <row r="554" spans="2:65" s="1" customFormat="1" ht="16.5" customHeight="1">
      <c r="B554" s="34"/>
      <c r="C554" s="153" t="s">
        <v>716</v>
      </c>
      <c r="D554" s="153" t="s">
        <v>155</v>
      </c>
      <c r="E554" s="154" t="s">
        <v>717</v>
      </c>
      <c r="F554" s="155" t="s">
        <v>718</v>
      </c>
      <c r="G554" s="156" t="s">
        <v>315</v>
      </c>
      <c r="H554" s="157">
        <v>6</v>
      </c>
      <c r="I554" s="158"/>
      <c r="J554" s="159">
        <f>ROUND(I554*H554,2)</f>
        <v>0</v>
      </c>
      <c r="K554" s="155" t="s">
        <v>159</v>
      </c>
      <c r="L554" s="34"/>
      <c r="M554" s="160" t="s">
        <v>1</v>
      </c>
      <c r="N554" s="127" t="s">
        <v>47</v>
      </c>
      <c r="P554" s="161">
        <f>O554*H554</f>
        <v>0</v>
      </c>
      <c r="Q554" s="161">
        <v>0.00064</v>
      </c>
      <c r="R554" s="161">
        <f>Q554*H554</f>
        <v>0.0038400000000000005</v>
      </c>
      <c r="S554" s="161">
        <v>0</v>
      </c>
      <c r="T554" s="162">
        <f>S554*H554</f>
        <v>0</v>
      </c>
      <c r="AR554" s="163" t="s">
        <v>261</v>
      </c>
      <c r="AT554" s="163" t="s">
        <v>155</v>
      </c>
      <c r="AU554" s="163" t="s">
        <v>91</v>
      </c>
      <c r="AY554" s="17" t="s">
        <v>153</v>
      </c>
      <c r="BE554" s="96">
        <f>IF(N554="základní",J554,0)</f>
        <v>0</v>
      </c>
      <c r="BF554" s="96">
        <f>IF(N554="snížená",J554,0)</f>
        <v>0</v>
      </c>
      <c r="BG554" s="96">
        <f>IF(N554="zákl. přenesená",J554,0)</f>
        <v>0</v>
      </c>
      <c r="BH554" s="96">
        <f>IF(N554="sníž. přenesená",J554,0)</f>
        <v>0</v>
      </c>
      <c r="BI554" s="96">
        <f>IF(N554="nulová",J554,0)</f>
        <v>0</v>
      </c>
      <c r="BJ554" s="17" t="s">
        <v>21</v>
      </c>
      <c r="BK554" s="96">
        <f>ROUND(I554*H554,2)</f>
        <v>0</v>
      </c>
      <c r="BL554" s="17" t="s">
        <v>261</v>
      </c>
      <c r="BM554" s="163" t="s">
        <v>719</v>
      </c>
    </row>
    <row r="555" spans="2:47" s="1" customFormat="1" ht="11.25">
      <c r="B555" s="34"/>
      <c r="D555" s="164" t="s">
        <v>162</v>
      </c>
      <c r="F555" s="165" t="s">
        <v>720</v>
      </c>
      <c r="I555" s="129"/>
      <c r="L555" s="34"/>
      <c r="M555" s="166"/>
      <c r="T555" s="58"/>
      <c r="AT555" s="17" t="s">
        <v>162</v>
      </c>
      <c r="AU555" s="17" t="s">
        <v>91</v>
      </c>
    </row>
    <row r="556" spans="2:47" s="1" customFormat="1" ht="11.25">
      <c r="B556" s="34"/>
      <c r="D556" s="167" t="s">
        <v>164</v>
      </c>
      <c r="F556" s="168" t="s">
        <v>721</v>
      </c>
      <c r="I556" s="129"/>
      <c r="L556" s="34"/>
      <c r="M556" s="166"/>
      <c r="T556" s="58"/>
      <c r="AT556" s="17" t="s">
        <v>164</v>
      </c>
      <c r="AU556" s="17" t="s">
        <v>91</v>
      </c>
    </row>
    <row r="557" spans="2:51" s="12" customFormat="1" ht="11.25">
      <c r="B557" s="169"/>
      <c r="D557" s="164" t="s">
        <v>166</v>
      </c>
      <c r="E557" s="170" t="s">
        <v>1</v>
      </c>
      <c r="F557" s="171" t="s">
        <v>715</v>
      </c>
      <c r="H557" s="172">
        <v>6</v>
      </c>
      <c r="I557" s="173"/>
      <c r="L557" s="169"/>
      <c r="M557" s="174"/>
      <c r="T557" s="175"/>
      <c r="AT557" s="170" t="s">
        <v>166</v>
      </c>
      <c r="AU557" s="170" t="s">
        <v>91</v>
      </c>
      <c r="AV557" s="12" t="s">
        <v>91</v>
      </c>
      <c r="AW557" s="12" t="s">
        <v>35</v>
      </c>
      <c r="AX557" s="12" t="s">
        <v>21</v>
      </c>
      <c r="AY557" s="170" t="s">
        <v>153</v>
      </c>
    </row>
    <row r="558" spans="2:65" s="1" customFormat="1" ht="16.5" customHeight="1">
      <c r="B558" s="34"/>
      <c r="C558" s="153" t="s">
        <v>722</v>
      </c>
      <c r="D558" s="153" t="s">
        <v>155</v>
      </c>
      <c r="E558" s="154" t="s">
        <v>723</v>
      </c>
      <c r="F558" s="155" t="s">
        <v>724</v>
      </c>
      <c r="G558" s="156" t="s">
        <v>698</v>
      </c>
      <c r="H558" s="157">
        <v>21</v>
      </c>
      <c r="I558" s="158"/>
      <c r="J558" s="159">
        <f>ROUND(I558*H558,2)</f>
        <v>0</v>
      </c>
      <c r="K558" s="155" t="s">
        <v>159</v>
      </c>
      <c r="L558" s="34"/>
      <c r="M558" s="160" t="s">
        <v>1</v>
      </c>
      <c r="N558" s="127" t="s">
        <v>47</v>
      </c>
      <c r="P558" s="161">
        <f>O558*H558</f>
        <v>0</v>
      </c>
      <c r="Q558" s="161">
        <v>0</v>
      </c>
      <c r="R558" s="161">
        <f>Q558*H558</f>
        <v>0</v>
      </c>
      <c r="S558" s="161">
        <v>0.01946</v>
      </c>
      <c r="T558" s="162">
        <f>S558*H558</f>
        <v>0.40866</v>
      </c>
      <c r="AR558" s="163" t="s">
        <v>261</v>
      </c>
      <c r="AT558" s="163" t="s">
        <v>155</v>
      </c>
      <c r="AU558" s="163" t="s">
        <v>91</v>
      </c>
      <c r="AY558" s="17" t="s">
        <v>153</v>
      </c>
      <c r="BE558" s="96">
        <f>IF(N558="základní",J558,0)</f>
        <v>0</v>
      </c>
      <c r="BF558" s="96">
        <f>IF(N558="snížená",J558,0)</f>
        <v>0</v>
      </c>
      <c r="BG558" s="96">
        <f>IF(N558="zákl. přenesená",J558,0)</f>
        <v>0</v>
      </c>
      <c r="BH558" s="96">
        <f>IF(N558="sníž. přenesená",J558,0)</f>
        <v>0</v>
      </c>
      <c r="BI558" s="96">
        <f>IF(N558="nulová",J558,0)</f>
        <v>0</v>
      </c>
      <c r="BJ558" s="17" t="s">
        <v>21</v>
      </c>
      <c r="BK558" s="96">
        <f>ROUND(I558*H558,2)</f>
        <v>0</v>
      </c>
      <c r="BL558" s="17" t="s">
        <v>261</v>
      </c>
      <c r="BM558" s="163" t="s">
        <v>725</v>
      </c>
    </row>
    <row r="559" spans="2:47" s="1" customFormat="1" ht="11.25">
      <c r="B559" s="34"/>
      <c r="D559" s="164" t="s">
        <v>162</v>
      </c>
      <c r="F559" s="165" t="s">
        <v>726</v>
      </c>
      <c r="I559" s="129"/>
      <c r="L559" s="34"/>
      <c r="M559" s="166"/>
      <c r="T559" s="58"/>
      <c r="AT559" s="17" t="s">
        <v>162</v>
      </c>
      <c r="AU559" s="17" t="s">
        <v>91</v>
      </c>
    </row>
    <row r="560" spans="2:47" s="1" customFormat="1" ht="11.25">
      <c r="B560" s="34"/>
      <c r="D560" s="167" t="s">
        <v>164</v>
      </c>
      <c r="F560" s="168" t="s">
        <v>727</v>
      </c>
      <c r="I560" s="129"/>
      <c r="L560" s="34"/>
      <c r="M560" s="166"/>
      <c r="T560" s="58"/>
      <c r="AT560" s="17" t="s">
        <v>164</v>
      </c>
      <c r="AU560" s="17" t="s">
        <v>91</v>
      </c>
    </row>
    <row r="561" spans="2:51" s="12" customFormat="1" ht="11.25">
      <c r="B561" s="169"/>
      <c r="D561" s="164" t="s">
        <v>166</v>
      </c>
      <c r="E561" s="170" t="s">
        <v>1</v>
      </c>
      <c r="F561" s="171" t="s">
        <v>728</v>
      </c>
      <c r="H561" s="172">
        <v>21</v>
      </c>
      <c r="I561" s="173"/>
      <c r="L561" s="169"/>
      <c r="M561" s="174"/>
      <c r="T561" s="175"/>
      <c r="AT561" s="170" t="s">
        <v>166</v>
      </c>
      <c r="AU561" s="170" t="s">
        <v>91</v>
      </c>
      <c r="AV561" s="12" t="s">
        <v>91</v>
      </c>
      <c r="AW561" s="12" t="s">
        <v>35</v>
      </c>
      <c r="AX561" s="12" t="s">
        <v>21</v>
      </c>
      <c r="AY561" s="170" t="s">
        <v>153</v>
      </c>
    </row>
    <row r="562" spans="2:65" s="1" customFormat="1" ht="21.75" customHeight="1">
      <c r="B562" s="34"/>
      <c r="C562" s="153" t="s">
        <v>729</v>
      </c>
      <c r="D562" s="153" t="s">
        <v>155</v>
      </c>
      <c r="E562" s="154" t="s">
        <v>730</v>
      </c>
      <c r="F562" s="155" t="s">
        <v>731</v>
      </c>
      <c r="G562" s="156" t="s">
        <v>698</v>
      </c>
      <c r="H562" s="157">
        <v>21</v>
      </c>
      <c r="I562" s="158"/>
      <c r="J562" s="159">
        <f>ROUND(I562*H562,2)</f>
        <v>0</v>
      </c>
      <c r="K562" s="155" t="s">
        <v>159</v>
      </c>
      <c r="L562" s="34"/>
      <c r="M562" s="160" t="s">
        <v>1</v>
      </c>
      <c r="N562" s="127" t="s">
        <v>47</v>
      </c>
      <c r="P562" s="161">
        <f>O562*H562</f>
        <v>0</v>
      </c>
      <c r="Q562" s="161">
        <v>0.00173</v>
      </c>
      <c r="R562" s="161">
        <f>Q562*H562</f>
        <v>0.03633</v>
      </c>
      <c r="S562" s="161">
        <v>0</v>
      </c>
      <c r="T562" s="162">
        <f>S562*H562</f>
        <v>0</v>
      </c>
      <c r="AR562" s="163" t="s">
        <v>261</v>
      </c>
      <c r="AT562" s="163" t="s">
        <v>155</v>
      </c>
      <c r="AU562" s="163" t="s">
        <v>91</v>
      </c>
      <c r="AY562" s="17" t="s">
        <v>153</v>
      </c>
      <c r="BE562" s="96">
        <f>IF(N562="základní",J562,0)</f>
        <v>0</v>
      </c>
      <c r="BF562" s="96">
        <f>IF(N562="snížená",J562,0)</f>
        <v>0</v>
      </c>
      <c r="BG562" s="96">
        <f>IF(N562="zákl. přenesená",J562,0)</f>
        <v>0</v>
      </c>
      <c r="BH562" s="96">
        <f>IF(N562="sníž. přenesená",J562,0)</f>
        <v>0</v>
      </c>
      <c r="BI562" s="96">
        <f>IF(N562="nulová",J562,0)</f>
        <v>0</v>
      </c>
      <c r="BJ562" s="17" t="s">
        <v>21</v>
      </c>
      <c r="BK562" s="96">
        <f>ROUND(I562*H562,2)</f>
        <v>0</v>
      </c>
      <c r="BL562" s="17" t="s">
        <v>261</v>
      </c>
      <c r="BM562" s="163" t="s">
        <v>732</v>
      </c>
    </row>
    <row r="563" spans="2:47" s="1" customFormat="1" ht="11.25">
      <c r="B563" s="34"/>
      <c r="D563" s="164" t="s">
        <v>162</v>
      </c>
      <c r="F563" s="165" t="s">
        <v>733</v>
      </c>
      <c r="I563" s="129"/>
      <c r="L563" s="34"/>
      <c r="M563" s="166"/>
      <c r="T563" s="58"/>
      <c r="AT563" s="17" t="s">
        <v>162</v>
      </c>
      <c r="AU563" s="17" t="s">
        <v>91</v>
      </c>
    </row>
    <row r="564" spans="2:47" s="1" customFormat="1" ht="11.25">
      <c r="B564" s="34"/>
      <c r="D564" s="167" t="s">
        <v>164</v>
      </c>
      <c r="F564" s="168" t="s">
        <v>734</v>
      </c>
      <c r="I564" s="129"/>
      <c r="L564" s="34"/>
      <c r="M564" s="166"/>
      <c r="T564" s="58"/>
      <c r="AT564" s="17" t="s">
        <v>164</v>
      </c>
      <c r="AU564" s="17" t="s">
        <v>91</v>
      </c>
    </row>
    <row r="565" spans="2:51" s="12" customFormat="1" ht="11.25">
      <c r="B565" s="169"/>
      <c r="D565" s="164" t="s">
        <v>166</v>
      </c>
      <c r="E565" s="170" t="s">
        <v>1</v>
      </c>
      <c r="F565" s="171" t="s">
        <v>728</v>
      </c>
      <c r="H565" s="172">
        <v>21</v>
      </c>
      <c r="I565" s="173"/>
      <c r="L565" s="169"/>
      <c r="M565" s="174"/>
      <c r="T565" s="175"/>
      <c r="AT565" s="170" t="s">
        <v>166</v>
      </c>
      <c r="AU565" s="170" t="s">
        <v>91</v>
      </c>
      <c r="AV565" s="12" t="s">
        <v>91</v>
      </c>
      <c r="AW565" s="12" t="s">
        <v>35</v>
      </c>
      <c r="AX565" s="12" t="s">
        <v>21</v>
      </c>
      <c r="AY565" s="170" t="s">
        <v>153</v>
      </c>
    </row>
    <row r="566" spans="2:65" s="1" customFormat="1" ht="24.2" customHeight="1">
      <c r="B566" s="34"/>
      <c r="C566" s="153" t="s">
        <v>735</v>
      </c>
      <c r="D566" s="153" t="s">
        <v>155</v>
      </c>
      <c r="E566" s="154" t="s">
        <v>736</v>
      </c>
      <c r="F566" s="155" t="s">
        <v>737</v>
      </c>
      <c r="G566" s="156" t="s">
        <v>698</v>
      </c>
      <c r="H566" s="157">
        <v>1</v>
      </c>
      <c r="I566" s="158"/>
      <c r="J566" s="159">
        <f>ROUND(I566*H566,2)</f>
        <v>0</v>
      </c>
      <c r="K566" s="155" t="s">
        <v>159</v>
      </c>
      <c r="L566" s="34"/>
      <c r="M566" s="160" t="s">
        <v>1</v>
      </c>
      <c r="N566" s="127" t="s">
        <v>47</v>
      </c>
      <c r="P566" s="161">
        <f>O566*H566</f>
        <v>0</v>
      </c>
      <c r="Q566" s="161">
        <v>0</v>
      </c>
      <c r="R566" s="161">
        <f>Q566*H566</f>
        <v>0</v>
      </c>
      <c r="S566" s="161">
        <v>0.0092</v>
      </c>
      <c r="T566" s="162">
        <f>S566*H566</f>
        <v>0.0092</v>
      </c>
      <c r="AR566" s="163" t="s">
        <v>261</v>
      </c>
      <c r="AT566" s="163" t="s">
        <v>155</v>
      </c>
      <c r="AU566" s="163" t="s">
        <v>91</v>
      </c>
      <c r="AY566" s="17" t="s">
        <v>153</v>
      </c>
      <c r="BE566" s="96">
        <f>IF(N566="základní",J566,0)</f>
        <v>0</v>
      </c>
      <c r="BF566" s="96">
        <f>IF(N566="snížená",J566,0)</f>
        <v>0</v>
      </c>
      <c r="BG566" s="96">
        <f>IF(N566="zákl. přenesená",J566,0)</f>
        <v>0</v>
      </c>
      <c r="BH566" s="96">
        <f>IF(N566="sníž. přenesená",J566,0)</f>
        <v>0</v>
      </c>
      <c r="BI566" s="96">
        <f>IF(N566="nulová",J566,0)</f>
        <v>0</v>
      </c>
      <c r="BJ566" s="17" t="s">
        <v>21</v>
      </c>
      <c r="BK566" s="96">
        <f>ROUND(I566*H566,2)</f>
        <v>0</v>
      </c>
      <c r="BL566" s="17" t="s">
        <v>261</v>
      </c>
      <c r="BM566" s="163" t="s">
        <v>738</v>
      </c>
    </row>
    <row r="567" spans="2:47" s="1" customFormat="1" ht="19.5">
      <c r="B567" s="34"/>
      <c r="D567" s="164" t="s">
        <v>162</v>
      </c>
      <c r="F567" s="165" t="s">
        <v>739</v>
      </c>
      <c r="I567" s="129"/>
      <c r="L567" s="34"/>
      <c r="M567" s="166"/>
      <c r="T567" s="58"/>
      <c r="AT567" s="17" t="s">
        <v>162</v>
      </c>
      <c r="AU567" s="17" t="s">
        <v>91</v>
      </c>
    </row>
    <row r="568" spans="2:47" s="1" customFormat="1" ht="11.25">
      <c r="B568" s="34"/>
      <c r="D568" s="167" t="s">
        <v>164</v>
      </c>
      <c r="F568" s="168" t="s">
        <v>740</v>
      </c>
      <c r="I568" s="129"/>
      <c r="L568" s="34"/>
      <c r="M568" s="166"/>
      <c r="T568" s="58"/>
      <c r="AT568" s="17" t="s">
        <v>164</v>
      </c>
      <c r="AU568" s="17" t="s">
        <v>91</v>
      </c>
    </row>
    <row r="569" spans="2:65" s="1" customFormat="1" ht="16.5" customHeight="1">
      <c r="B569" s="34"/>
      <c r="C569" s="153" t="s">
        <v>741</v>
      </c>
      <c r="D569" s="153" t="s">
        <v>155</v>
      </c>
      <c r="E569" s="154" t="s">
        <v>742</v>
      </c>
      <c r="F569" s="155" t="s">
        <v>743</v>
      </c>
      <c r="G569" s="156" t="s">
        <v>698</v>
      </c>
      <c r="H569" s="157">
        <v>1</v>
      </c>
      <c r="I569" s="158"/>
      <c r="J569" s="159">
        <f>ROUND(I569*H569,2)</f>
        <v>0</v>
      </c>
      <c r="K569" s="155" t="s">
        <v>159</v>
      </c>
      <c r="L569" s="34"/>
      <c r="M569" s="160" t="s">
        <v>1</v>
      </c>
      <c r="N569" s="127" t="s">
        <v>47</v>
      </c>
      <c r="P569" s="161">
        <f>O569*H569</f>
        <v>0</v>
      </c>
      <c r="Q569" s="161">
        <v>0.00043</v>
      </c>
      <c r="R569" s="161">
        <f>Q569*H569</f>
        <v>0.00043</v>
      </c>
      <c r="S569" s="161">
        <v>0</v>
      </c>
      <c r="T569" s="162">
        <f>S569*H569</f>
        <v>0</v>
      </c>
      <c r="AR569" s="163" t="s">
        <v>261</v>
      </c>
      <c r="AT569" s="163" t="s">
        <v>155</v>
      </c>
      <c r="AU569" s="163" t="s">
        <v>91</v>
      </c>
      <c r="AY569" s="17" t="s">
        <v>153</v>
      </c>
      <c r="BE569" s="96">
        <f>IF(N569="základní",J569,0)</f>
        <v>0</v>
      </c>
      <c r="BF569" s="96">
        <f>IF(N569="snížená",J569,0)</f>
        <v>0</v>
      </c>
      <c r="BG569" s="96">
        <f>IF(N569="zákl. přenesená",J569,0)</f>
        <v>0</v>
      </c>
      <c r="BH569" s="96">
        <f>IF(N569="sníž. přenesená",J569,0)</f>
        <v>0</v>
      </c>
      <c r="BI569" s="96">
        <f>IF(N569="nulová",J569,0)</f>
        <v>0</v>
      </c>
      <c r="BJ569" s="17" t="s">
        <v>21</v>
      </c>
      <c r="BK569" s="96">
        <f>ROUND(I569*H569,2)</f>
        <v>0</v>
      </c>
      <c r="BL569" s="17" t="s">
        <v>261</v>
      </c>
      <c r="BM569" s="163" t="s">
        <v>744</v>
      </c>
    </row>
    <row r="570" spans="2:47" s="1" customFormat="1" ht="11.25">
      <c r="B570" s="34"/>
      <c r="D570" s="164" t="s">
        <v>162</v>
      </c>
      <c r="F570" s="165" t="s">
        <v>745</v>
      </c>
      <c r="I570" s="129"/>
      <c r="L570" s="34"/>
      <c r="M570" s="166"/>
      <c r="T570" s="58"/>
      <c r="AT570" s="17" t="s">
        <v>162</v>
      </c>
      <c r="AU570" s="17" t="s">
        <v>91</v>
      </c>
    </row>
    <row r="571" spans="2:47" s="1" customFormat="1" ht="11.25">
      <c r="B571" s="34"/>
      <c r="D571" s="167" t="s">
        <v>164</v>
      </c>
      <c r="F571" s="168" t="s">
        <v>746</v>
      </c>
      <c r="I571" s="129"/>
      <c r="L571" s="34"/>
      <c r="M571" s="166"/>
      <c r="T571" s="58"/>
      <c r="AT571" s="17" t="s">
        <v>164</v>
      </c>
      <c r="AU571" s="17" t="s">
        <v>91</v>
      </c>
    </row>
    <row r="572" spans="2:65" s="1" customFormat="1" ht="16.5" customHeight="1">
      <c r="B572" s="34"/>
      <c r="C572" s="153" t="s">
        <v>747</v>
      </c>
      <c r="D572" s="153" t="s">
        <v>155</v>
      </c>
      <c r="E572" s="154" t="s">
        <v>748</v>
      </c>
      <c r="F572" s="155" t="s">
        <v>749</v>
      </c>
      <c r="G572" s="156" t="s">
        <v>315</v>
      </c>
      <c r="H572" s="157">
        <v>19</v>
      </c>
      <c r="I572" s="158"/>
      <c r="J572" s="159">
        <f>ROUND(I572*H572,2)</f>
        <v>0</v>
      </c>
      <c r="K572" s="155" t="s">
        <v>159</v>
      </c>
      <c r="L572" s="34"/>
      <c r="M572" s="160" t="s">
        <v>1</v>
      </c>
      <c r="N572" s="127" t="s">
        <v>47</v>
      </c>
      <c r="P572" s="161">
        <f>O572*H572</f>
        <v>0</v>
      </c>
      <c r="Q572" s="161">
        <v>0</v>
      </c>
      <c r="R572" s="161">
        <f>Q572*H572</f>
        <v>0</v>
      </c>
      <c r="S572" s="161">
        <v>0.00049</v>
      </c>
      <c r="T572" s="162">
        <f>S572*H572</f>
        <v>0.009309999999999999</v>
      </c>
      <c r="AR572" s="163" t="s">
        <v>261</v>
      </c>
      <c r="AT572" s="163" t="s">
        <v>155</v>
      </c>
      <c r="AU572" s="163" t="s">
        <v>91</v>
      </c>
      <c r="AY572" s="17" t="s">
        <v>153</v>
      </c>
      <c r="BE572" s="96">
        <f>IF(N572="základní",J572,0)</f>
        <v>0</v>
      </c>
      <c r="BF572" s="96">
        <f>IF(N572="snížená",J572,0)</f>
        <v>0</v>
      </c>
      <c r="BG572" s="96">
        <f>IF(N572="zákl. přenesená",J572,0)</f>
        <v>0</v>
      </c>
      <c r="BH572" s="96">
        <f>IF(N572="sníž. přenesená",J572,0)</f>
        <v>0</v>
      </c>
      <c r="BI572" s="96">
        <f>IF(N572="nulová",J572,0)</f>
        <v>0</v>
      </c>
      <c r="BJ572" s="17" t="s">
        <v>21</v>
      </c>
      <c r="BK572" s="96">
        <f>ROUND(I572*H572,2)</f>
        <v>0</v>
      </c>
      <c r="BL572" s="17" t="s">
        <v>261</v>
      </c>
      <c r="BM572" s="163" t="s">
        <v>750</v>
      </c>
    </row>
    <row r="573" spans="2:47" s="1" customFormat="1" ht="11.25">
      <c r="B573" s="34"/>
      <c r="D573" s="164" t="s">
        <v>162</v>
      </c>
      <c r="F573" s="165" t="s">
        <v>751</v>
      </c>
      <c r="I573" s="129"/>
      <c r="L573" s="34"/>
      <c r="M573" s="166"/>
      <c r="T573" s="58"/>
      <c r="AT573" s="17" t="s">
        <v>162</v>
      </c>
      <c r="AU573" s="17" t="s">
        <v>91</v>
      </c>
    </row>
    <row r="574" spans="2:47" s="1" customFormat="1" ht="11.25">
      <c r="B574" s="34"/>
      <c r="D574" s="167" t="s">
        <v>164</v>
      </c>
      <c r="F574" s="168" t="s">
        <v>752</v>
      </c>
      <c r="I574" s="129"/>
      <c r="L574" s="34"/>
      <c r="M574" s="166"/>
      <c r="T574" s="58"/>
      <c r="AT574" s="17" t="s">
        <v>164</v>
      </c>
      <c r="AU574" s="17" t="s">
        <v>91</v>
      </c>
    </row>
    <row r="575" spans="2:51" s="12" customFormat="1" ht="11.25">
      <c r="B575" s="169"/>
      <c r="D575" s="164" t="s">
        <v>166</v>
      </c>
      <c r="E575" s="170" t="s">
        <v>1</v>
      </c>
      <c r="F575" s="171" t="s">
        <v>753</v>
      </c>
      <c r="H575" s="172">
        <v>19</v>
      </c>
      <c r="I575" s="173"/>
      <c r="L575" s="169"/>
      <c r="M575" s="174"/>
      <c r="T575" s="175"/>
      <c r="AT575" s="170" t="s">
        <v>166</v>
      </c>
      <c r="AU575" s="170" t="s">
        <v>91</v>
      </c>
      <c r="AV575" s="12" t="s">
        <v>91</v>
      </c>
      <c r="AW575" s="12" t="s">
        <v>35</v>
      </c>
      <c r="AX575" s="12" t="s">
        <v>21</v>
      </c>
      <c r="AY575" s="170" t="s">
        <v>153</v>
      </c>
    </row>
    <row r="576" spans="2:65" s="1" customFormat="1" ht="21.75" customHeight="1">
      <c r="B576" s="34"/>
      <c r="C576" s="153" t="s">
        <v>754</v>
      </c>
      <c r="D576" s="153" t="s">
        <v>155</v>
      </c>
      <c r="E576" s="154" t="s">
        <v>755</v>
      </c>
      <c r="F576" s="155" t="s">
        <v>756</v>
      </c>
      <c r="G576" s="156" t="s">
        <v>698</v>
      </c>
      <c r="H576" s="157">
        <v>19</v>
      </c>
      <c r="I576" s="158"/>
      <c r="J576" s="159">
        <f>ROUND(I576*H576,2)</f>
        <v>0</v>
      </c>
      <c r="K576" s="155" t="s">
        <v>159</v>
      </c>
      <c r="L576" s="34"/>
      <c r="M576" s="160" t="s">
        <v>1</v>
      </c>
      <c r="N576" s="127" t="s">
        <v>47</v>
      </c>
      <c r="P576" s="161">
        <f>O576*H576</f>
        <v>0</v>
      </c>
      <c r="Q576" s="161">
        <v>9E-05</v>
      </c>
      <c r="R576" s="161">
        <f>Q576*H576</f>
        <v>0.0017100000000000001</v>
      </c>
      <c r="S576" s="161">
        <v>0</v>
      </c>
      <c r="T576" s="162">
        <f>S576*H576</f>
        <v>0</v>
      </c>
      <c r="AR576" s="163" t="s">
        <v>261</v>
      </c>
      <c r="AT576" s="163" t="s">
        <v>155</v>
      </c>
      <c r="AU576" s="163" t="s">
        <v>91</v>
      </c>
      <c r="AY576" s="17" t="s">
        <v>153</v>
      </c>
      <c r="BE576" s="96">
        <f>IF(N576="základní",J576,0)</f>
        <v>0</v>
      </c>
      <c r="BF576" s="96">
        <f>IF(N576="snížená",J576,0)</f>
        <v>0</v>
      </c>
      <c r="BG576" s="96">
        <f>IF(N576="zákl. přenesená",J576,0)</f>
        <v>0</v>
      </c>
      <c r="BH576" s="96">
        <f>IF(N576="sníž. přenesená",J576,0)</f>
        <v>0</v>
      </c>
      <c r="BI576" s="96">
        <f>IF(N576="nulová",J576,0)</f>
        <v>0</v>
      </c>
      <c r="BJ576" s="17" t="s">
        <v>21</v>
      </c>
      <c r="BK576" s="96">
        <f>ROUND(I576*H576,2)</f>
        <v>0</v>
      </c>
      <c r="BL576" s="17" t="s">
        <v>261</v>
      </c>
      <c r="BM576" s="163" t="s">
        <v>757</v>
      </c>
    </row>
    <row r="577" spans="2:47" s="1" customFormat="1" ht="19.5">
      <c r="B577" s="34"/>
      <c r="D577" s="164" t="s">
        <v>162</v>
      </c>
      <c r="F577" s="165" t="s">
        <v>758</v>
      </c>
      <c r="I577" s="129"/>
      <c r="L577" s="34"/>
      <c r="M577" s="166"/>
      <c r="T577" s="58"/>
      <c r="AT577" s="17" t="s">
        <v>162</v>
      </c>
      <c r="AU577" s="17" t="s">
        <v>91</v>
      </c>
    </row>
    <row r="578" spans="2:47" s="1" customFormat="1" ht="11.25">
      <c r="B578" s="34"/>
      <c r="D578" s="167" t="s">
        <v>164</v>
      </c>
      <c r="F578" s="168" t="s">
        <v>759</v>
      </c>
      <c r="I578" s="129"/>
      <c r="L578" s="34"/>
      <c r="M578" s="166"/>
      <c r="T578" s="58"/>
      <c r="AT578" s="17" t="s">
        <v>164</v>
      </c>
      <c r="AU578" s="17" t="s">
        <v>91</v>
      </c>
    </row>
    <row r="579" spans="2:65" s="1" customFormat="1" ht="16.5" customHeight="1">
      <c r="B579" s="34"/>
      <c r="C579" s="153" t="s">
        <v>760</v>
      </c>
      <c r="D579" s="153" t="s">
        <v>155</v>
      </c>
      <c r="E579" s="154" t="s">
        <v>761</v>
      </c>
      <c r="F579" s="155" t="s">
        <v>762</v>
      </c>
      <c r="G579" s="156" t="s">
        <v>315</v>
      </c>
      <c r="H579" s="157">
        <v>45</v>
      </c>
      <c r="I579" s="158"/>
      <c r="J579" s="159">
        <f>ROUND(I579*H579,2)</f>
        <v>0</v>
      </c>
      <c r="K579" s="155" t="s">
        <v>159</v>
      </c>
      <c r="L579" s="34"/>
      <c r="M579" s="160" t="s">
        <v>1</v>
      </c>
      <c r="N579" s="127" t="s">
        <v>47</v>
      </c>
      <c r="P579" s="161">
        <f>O579*H579</f>
        <v>0</v>
      </c>
      <c r="Q579" s="161">
        <v>0</v>
      </c>
      <c r="R579" s="161">
        <f>Q579*H579</f>
        <v>0</v>
      </c>
      <c r="S579" s="161">
        <v>0.00086</v>
      </c>
      <c r="T579" s="162">
        <f>S579*H579</f>
        <v>0.0387</v>
      </c>
      <c r="AR579" s="163" t="s">
        <v>261</v>
      </c>
      <c r="AT579" s="163" t="s">
        <v>155</v>
      </c>
      <c r="AU579" s="163" t="s">
        <v>91</v>
      </c>
      <c r="AY579" s="17" t="s">
        <v>153</v>
      </c>
      <c r="BE579" s="96">
        <f>IF(N579="základní",J579,0)</f>
        <v>0</v>
      </c>
      <c r="BF579" s="96">
        <f>IF(N579="snížená",J579,0)</f>
        <v>0</v>
      </c>
      <c r="BG579" s="96">
        <f>IF(N579="zákl. přenesená",J579,0)</f>
        <v>0</v>
      </c>
      <c r="BH579" s="96">
        <f>IF(N579="sníž. přenesená",J579,0)</f>
        <v>0</v>
      </c>
      <c r="BI579" s="96">
        <f>IF(N579="nulová",J579,0)</f>
        <v>0</v>
      </c>
      <c r="BJ579" s="17" t="s">
        <v>21</v>
      </c>
      <c r="BK579" s="96">
        <f>ROUND(I579*H579,2)</f>
        <v>0</v>
      </c>
      <c r="BL579" s="17" t="s">
        <v>261</v>
      </c>
      <c r="BM579" s="163" t="s">
        <v>763</v>
      </c>
    </row>
    <row r="580" spans="2:47" s="1" customFormat="1" ht="11.25">
      <c r="B580" s="34"/>
      <c r="D580" s="164" t="s">
        <v>162</v>
      </c>
      <c r="F580" s="165" t="s">
        <v>764</v>
      </c>
      <c r="I580" s="129"/>
      <c r="L580" s="34"/>
      <c r="M580" s="166"/>
      <c r="T580" s="58"/>
      <c r="AT580" s="17" t="s">
        <v>162</v>
      </c>
      <c r="AU580" s="17" t="s">
        <v>91</v>
      </c>
    </row>
    <row r="581" spans="2:47" s="1" customFormat="1" ht="11.25">
      <c r="B581" s="34"/>
      <c r="D581" s="167" t="s">
        <v>164</v>
      </c>
      <c r="F581" s="168" t="s">
        <v>765</v>
      </c>
      <c r="I581" s="129"/>
      <c r="L581" s="34"/>
      <c r="M581" s="166"/>
      <c r="T581" s="58"/>
      <c r="AT581" s="17" t="s">
        <v>164</v>
      </c>
      <c r="AU581" s="17" t="s">
        <v>91</v>
      </c>
    </row>
    <row r="582" spans="2:51" s="12" customFormat="1" ht="11.25">
      <c r="B582" s="169"/>
      <c r="D582" s="164" t="s">
        <v>166</v>
      </c>
      <c r="E582" s="170" t="s">
        <v>1</v>
      </c>
      <c r="F582" s="171" t="s">
        <v>766</v>
      </c>
      <c r="H582" s="172">
        <v>45</v>
      </c>
      <c r="I582" s="173"/>
      <c r="L582" s="169"/>
      <c r="M582" s="174"/>
      <c r="T582" s="175"/>
      <c r="AT582" s="170" t="s">
        <v>166</v>
      </c>
      <c r="AU582" s="170" t="s">
        <v>91</v>
      </c>
      <c r="AV582" s="12" t="s">
        <v>91</v>
      </c>
      <c r="AW582" s="12" t="s">
        <v>35</v>
      </c>
      <c r="AX582" s="12" t="s">
        <v>21</v>
      </c>
      <c r="AY582" s="170" t="s">
        <v>153</v>
      </c>
    </row>
    <row r="583" spans="2:65" s="1" customFormat="1" ht="16.5" customHeight="1">
      <c r="B583" s="34"/>
      <c r="C583" s="153" t="s">
        <v>767</v>
      </c>
      <c r="D583" s="153" t="s">
        <v>155</v>
      </c>
      <c r="E583" s="154" t="s">
        <v>768</v>
      </c>
      <c r="F583" s="155" t="s">
        <v>769</v>
      </c>
      <c r="G583" s="156" t="s">
        <v>315</v>
      </c>
      <c r="H583" s="157">
        <v>45</v>
      </c>
      <c r="I583" s="158"/>
      <c r="J583" s="159">
        <f>ROUND(I583*H583,2)</f>
        <v>0</v>
      </c>
      <c r="K583" s="155" t="s">
        <v>159</v>
      </c>
      <c r="L583" s="34"/>
      <c r="M583" s="160" t="s">
        <v>1</v>
      </c>
      <c r="N583" s="127" t="s">
        <v>47</v>
      </c>
      <c r="P583" s="161">
        <f>O583*H583</f>
        <v>0</v>
      </c>
      <c r="Q583" s="161">
        <v>0.00021</v>
      </c>
      <c r="R583" s="161">
        <f>Q583*H583</f>
        <v>0.00945</v>
      </c>
      <c r="S583" s="161">
        <v>0</v>
      </c>
      <c r="T583" s="162">
        <f>S583*H583</f>
        <v>0</v>
      </c>
      <c r="AR583" s="163" t="s">
        <v>261</v>
      </c>
      <c r="AT583" s="163" t="s">
        <v>155</v>
      </c>
      <c r="AU583" s="163" t="s">
        <v>91</v>
      </c>
      <c r="AY583" s="17" t="s">
        <v>153</v>
      </c>
      <c r="BE583" s="96">
        <f>IF(N583="základní",J583,0)</f>
        <v>0</v>
      </c>
      <c r="BF583" s="96">
        <f>IF(N583="snížená",J583,0)</f>
        <v>0</v>
      </c>
      <c r="BG583" s="96">
        <f>IF(N583="zákl. přenesená",J583,0)</f>
        <v>0</v>
      </c>
      <c r="BH583" s="96">
        <f>IF(N583="sníž. přenesená",J583,0)</f>
        <v>0</v>
      </c>
      <c r="BI583" s="96">
        <f>IF(N583="nulová",J583,0)</f>
        <v>0</v>
      </c>
      <c r="BJ583" s="17" t="s">
        <v>21</v>
      </c>
      <c r="BK583" s="96">
        <f>ROUND(I583*H583,2)</f>
        <v>0</v>
      </c>
      <c r="BL583" s="17" t="s">
        <v>261</v>
      </c>
      <c r="BM583" s="163" t="s">
        <v>770</v>
      </c>
    </row>
    <row r="584" spans="2:47" s="1" customFormat="1" ht="11.25">
      <c r="B584" s="34"/>
      <c r="D584" s="164" t="s">
        <v>162</v>
      </c>
      <c r="F584" s="165" t="s">
        <v>771</v>
      </c>
      <c r="I584" s="129"/>
      <c r="L584" s="34"/>
      <c r="M584" s="166"/>
      <c r="T584" s="58"/>
      <c r="AT584" s="17" t="s">
        <v>162</v>
      </c>
      <c r="AU584" s="17" t="s">
        <v>91</v>
      </c>
    </row>
    <row r="585" spans="2:47" s="1" customFormat="1" ht="11.25">
      <c r="B585" s="34"/>
      <c r="D585" s="167" t="s">
        <v>164</v>
      </c>
      <c r="F585" s="168" t="s">
        <v>772</v>
      </c>
      <c r="I585" s="129"/>
      <c r="L585" s="34"/>
      <c r="M585" s="166"/>
      <c r="T585" s="58"/>
      <c r="AT585" s="17" t="s">
        <v>164</v>
      </c>
      <c r="AU585" s="17" t="s">
        <v>91</v>
      </c>
    </row>
    <row r="586" spans="2:65" s="1" customFormat="1" ht="16.5" customHeight="1">
      <c r="B586" s="34"/>
      <c r="C586" s="153" t="s">
        <v>773</v>
      </c>
      <c r="D586" s="153" t="s">
        <v>155</v>
      </c>
      <c r="E586" s="154" t="s">
        <v>774</v>
      </c>
      <c r="F586" s="155" t="s">
        <v>775</v>
      </c>
      <c r="G586" s="156" t="s">
        <v>315</v>
      </c>
      <c r="H586" s="157">
        <v>45</v>
      </c>
      <c r="I586" s="158"/>
      <c r="J586" s="159">
        <f>ROUND(I586*H586,2)</f>
        <v>0</v>
      </c>
      <c r="K586" s="155" t="s">
        <v>159</v>
      </c>
      <c r="L586" s="34"/>
      <c r="M586" s="160" t="s">
        <v>1</v>
      </c>
      <c r="N586" s="127" t="s">
        <v>47</v>
      </c>
      <c r="P586" s="161">
        <f>O586*H586</f>
        <v>0</v>
      </c>
      <c r="Q586" s="161">
        <v>0</v>
      </c>
      <c r="R586" s="161">
        <f>Q586*H586</f>
        <v>0</v>
      </c>
      <c r="S586" s="161">
        <v>0.00085</v>
      </c>
      <c r="T586" s="162">
        <f>S586*H586</f>
        <v>0.03825</v>
      </c>
      <c r="AR586" s="163" t="s">
        <v>261</v>
      </c>
      <c r="AT586" s="163" t="s">
        <v>155</v>
      </c>
      <c r="AU586" s="163" t="s">
        <v>91</v>
      </c>
      <c r="AY586" s="17" t="s">
        <v>153</v>
      </c>
      <c r="BE586" s="96">
        <f>IF(N586="základní",J586,0)</f>
        <v>0</v>
      </c>
      <c r="BF586" s="96">
        <f>IF(N586="snížená",J586,0)</f>
        <v>0</v>
      </c>
      <c r="BG586" s="96">
        <f>IF(N586="zákl. přenesená",J586,0)</f>
        <v>0</v>
      </c>
      <c r="BH586" s="96">
        <f>IF(N586="sníž. přenesená",J586,0)</f>
        <v>0</v>
      </c>
      <c r="BI586" s="96">
        <f>IF(N586="nulová",J586,0)</f>
        <v>0</v>
      </c>
      <c r="BJ586" s="17" t="s">
        <v>21</v>
      </c>
      <c r="BK586" s="96">
        <f>ROUND(I586*H586,2)</f>
        <v>0</v>
      </c>
      <c r="BL586" s="17" t="s">
        <v>261</v>
      </c>
      <c r="BM586" s="163" t="s">
        <v>776</v>
      </c>
    </row>
    <row r="587" spans="2:47" s="1" customFormat="1" ht="19.5">
      <c r="B587" s="34"/>
      <c r="D587" s="164" t="s">
        <v>162</v>
      </c>
      <c r="F587" s="165" t="s">
        <v>777</v>
      </c>
      <c r="I587" s="129"/>
      <c r="L587" s="34"/>
      <c r="M587" s="166"/>
      <c r="T587" s="58"/>
      <c r="AT587" s="17" t="s">
        <v>162</v>
      </c>
      <c r="AU587" s="17" t="s">
        <v>91</v>
      </c>
    </row>
    <row r="588" spans="2:47" s="1" customFormat="1" ht="11.25">
      <c r="B588" s="34"/>
      <c r="D588" s="167" t="s">
        <v>164</v>
      </c>
      <c r="F588" s="168" t="s">
        <v>778</v>
      </c>
      <c r="I588" s="129"/>
      <c r="L588" s="34"/>
      <c r="M588" s="166"/>
      <c r="T588" s="58"/>
      <c r="AT588" s="17" t="s">
        <v>164</v>
      </c>
      <c r="AU588" s="17" t="s">
        <v>91</v>
      </c>
    </row>
    <row r="589" spans="2:65" s="1" customFormat="1" ht="16.5" customHeight="1">
      <c r="B589" s="34"/>
      <c r="C589" s="153" t="s">
        <v>779</v>
      </c>
      <c r="D589" s="153" t="s">
        <v>155</v>
      </c>
      <c r="E589" s="154" t="s">
        <v>780</v>
      </c>
      <c r="F589" s="155" t="s">
        <v>781</v>
      </c>
      <c r="G589" s="156" t="s">
        <v>315</v>
      </c>
      <c r="H589" s="157">
        <v>45</v>
      </c>
      <c r="I589" s="158"/>
      <c r="J589" s="159">
        <f>ROUND(I589*H589,2)</f>
        <v>0</v>
      </c>
      <c r="K589" s="155" t="s">
        <v>159</v>
      </c>
      <c r="L589" s="34"/>
      <c r="M589" s="160" t="s">
        <v>1</v>
      </c>
      <c r="N589" s="127" t="s">
        <v>47</v>
      </c>
      <c r="P589" s="161">
        <f>O589*H589</f>
        <v>0</v>
      </c>
      <c r="Q589" s="161">
        <v>0.00017</v>
      </c>
      <c r="R589" s="161">
        <f>Q589*H589</f>
        <v>0.0076500000000000005</v>
      </c>
      <c r="S589" s="161">
        <v>0</v>
      </c>
      <c r="T589" s="162">
        <f>S589*H589</f>
        <v>0</v>
      </c>
      <c r="AR589" s="163" t="s">
        <v>261</v>
      </c>
      <c r="AT589" s="163" t="s">
        <v>155</v>
      </c>
      <c r="AU589" s="163" t="s">
        <v>91</v>
      </c>
      <c r="AY589" s="17" t="s">
        <v>153</v>
      </c>
      <c r="BE589" s="96">
        <f>IF(N589="základní",J589,0)</f>
        <v>0</v>
      </c>
      <c r="BF589" s="96">
        <f>IF(N589="snížená",J589,0)</f>
        <v>0</v>
      </c>
      <c r="BG589" s="96">
        <f>IF(N589="zákl. přenesená",J589,0)</f>
        <v>0</v>
      </c>
      <c r="BH589" s="96">
        <f>IF(N589="sníž. přenesená",J589,0)</f>
        <v>0</v>
      </c>
      <c r="BI589" s="96">
        <f>IF(N589="nulová",J589,0)</f>
        <v>0</v>
      </c>
      <c r="BJ589" s="17" t="s">
        <v>21</v>
      </c>
      <c r="BK589" s="96">
        <f>ROUND(I589*H589,2)</f>
        <v>0</v>
      </c>
      <c r="BL589" s="17" t="s">
        <v>261</v>
      </c>
      <c r="BM589" s="163" t="s">
        <v>782</v>
      </c>
    </row>
    <row r="590" spans="2:47" s="1" customFormat="1" ht="19.5">
      <c r="B590" s="34"/>
      <c r="D590" s="164" t="s">
        <v>162</v>
      </c>
      <c r="F590" s="165" t="s">
        <v>783</v>
      </c>
      <c r="I590" s="129"/>
      <c r="L590" s="34"/>
      <c r="M590" s="166"/>
      <c r="T590" s="58"/>
      <c r="AT590" s="17" t="s">
        <v>162</v>
      </c>
      <c r="AU590" s="17" t="s">
        <v>91</v>
      </c>
    </row>
    <row r="591" spans="2:47" s="1" customFormat="1" ht="11.25">
      <c r="B591" s="34"/>
      <c r="D591" s="167" t="s">
        <v>164</v>
      </c>
      <c r="F591" s="168" t="s">
        <v>784</v>
      </c>
      <c r="I591" s="129"/>
      <c r="L591" s="34"/>
      <c r="M591" s="166"/>
      <c r="T591" s="58"/>
      <c r="AT591" s="17" t="s">
        <v>164</v>
      </c>
      <c r="AU591" s="17" t="s">
        <v>91</v>
      </c>
    </row>
    <row r="592" spans="2:65" s="1" customFormat="1" ht="21.75" customHeight="1">
      <c r="B592" s="34"/>
      <c r="C592" s="153" t="s">
        <v>785</v>
      </c>
      <c r="D592" s="153" t="s">
        <v>155</v>
      </c>
      <c r="E592" s="154" t="s">
        <v>681</v>
      </c>
      <c r="F592" s="155" t="s">
        <v>682</v>
      </c>
      <c r="G592" s="156" t="s">
        <v>397</v>
      </c>
      <c r="H592" s="157">
        <v>32</v>
      </c>
      <c r="I592" s="158"/>
      <c r="J592" s="159">
        <f>ROUND(I592*H592,2)</f>
        <v>0</v>
      </c>
      <c r="K592" s="155" t="s">
        <v>159</v>
      </c>
      <c r="L592" s="34"/>
      <c r="M592" s="160" t="s">
        <v>1</v>
      </c>
      <c r="N592" s="127" t="s">
        <v>47</v>
      </c>
      <c r="P592" s="161">
        <f>O592*H592</f>
        <v>0</v>
      </c>
      <c r="Q592" s="161">
        <v>0</v>
      </c>
      <c r="R592" s="161">
        <f>Q592*H592</f>
        <v>0</v>
      </c>
      <c r="S592" s="161">
        <v>0</v>
      </c>
      <c r="T592" s="162">
        <f>S592*H592</f>
        <v>0</v>
      </c>
      <c r="AR592" s="163" t="s">
        <v>261</v>
      </c>
      <c r="AT592" s="163" t="s">
        <v>155</v>
      </c>
      <c r="AU592" s="163" t="s">
        <v>91</v>
      </c>
      <c r="AY592" s="17" t="s">
        <v>153</v>
      </c>
      <c r="BE592" s="96">
        <f>IF(N592="základní",J592,0)</f>
        <v>0</v>
      </c>
      <c r="BF592" s="96">
        <f>IF(N592="snížená",J592,0)</f>
        <v>0</v>
      </c>
      <c r="BG592" s="96">
        <f>IF(N592="zákl. přenesená",J592,0)</f>
        <v>0</v>
      </c>
      <c r="BH592" s="96">
        <f>IF(N592="sníž. přenesená",J592,0)</f>
        <v>0</v>
      </c>
      <c r="BI592" s="96">
        <f>IF(N592="nulová",J592,0)</f>
        <v>0</v>
      </c>
      <c r="BJ592" s="17" t="s">
        <v>21</v>
      </c>
      <c r="BK592" s="96">
        <f>ROUND(I592*H592,2)</f>
        <v>0</v>
      </c>
      <c r="BL592" s="17" t="s">
        <v>261</v>
      </c>
      <c r="BM592" s="163" t="s">
        <v>786</v>
      </c>
    </row>
    <row r="593" spans="2:47" s="1" customFormat="1" ht="19.5">
      <c r="B593" s="34"/>
      <c r="D593" s="164" t="s">
        <v>162</v>
      </c>
      <c r="F593" s="165" t="s">
        <v>684</v>
      </c>
      <c r="I593" s="129"/>
      <c r="L593" s="34"/>
      <c r="M593" s="166"/>
      <c r="T593" s="58"/>
      <c r="AT593" s="17" t="s">
        <v>162</v>
      </c>
      <c r="AU593" s="17" t="s">
        <v>91</v>
      </c>
    </row>
    <row r="594" spans="2:47" s="1" customFormat="1" ht="11.25">
      <c r="B594" s="34"/>
      <c r="D594" s="167" t="s">
        <v>164</v>
      </c>
      <c r="F594" s="168" t="s">
        <v>685</v>
      </c>
      <c r="I594" s="129"/>
      <c r="L594" s="34"/>
      <c r="M594" s="166"/>
      <c r="T594" s="58"/>
      <c r="AT594" s="17" t="s">
        <v>164</v>
      </c>
      <c r="AU594" s="17" t="s">
        <v>91</v>
      </c>
    </row>
    <row r="595" spans="2:51" s="12" customFormat="1" ht="11.25">
      <c r="B595" s="169"/>
      <c r="D595" s="164" t="s">
        <v>166</v>
      </c>
      <c r="E595" s="170" t="s">
        <v>1</v>
      </c>
      <c r="F595" s="171" t="s">
        <v>686</v>
      </c>
      <c r="H595" s="172">
        <v>32</v>
      </c>
      <c r="I595" s="173"/>
      <c r="L595" s="169"/>
      <c r="M595" s="174"/>
      <c r="T595" s="175"/>
      <c r="AT595" s="170" t="s">
        <v>166</v>
      </c>
      <c r="AU595" s="170" t="s">
        <v>91</v>
      </c>
      <c r="AV595" s="12" t="s">
        <v>91</v>
      </c>
      <c r="AW595" s="12" t="s">
        <v>35</v>
      </c>
      <c r="AX595" s="12" t="s">
        <v>21</v>
      </c>
      <c r="AY595" s="170" t="s">
        <v>153</v>
      </c>
    </row>
    <row r="596" spans="2:65" s="1" customFormat="1" ht="24.2" customHeight="1">
      <c r="B596" s="34"/>
      <c r="C596" s="153" t="s">
        <v>787</v>
      </c>
      <c r="D596" s="153" t="s">
        <v>155</v>
      </c>
      <c r="E596" s="154" t="s">
        <v>788</v>
      </c>
      <c r="F596" s="155" t="s">
        <v>789</v>
      </c>
      <c r="G596" s="156" t="s">
        <v>599</v>
      </c>
      <c r="H596" s="199"/>
      <c r="I596" s="158"/>
      <c r="J596" s="159">
        <f>ROUND(I596*H596,2)</f>
        <v>0</v>
      </c>
      <c r="K596" s="155" t="s">
        <v>159</v>
      </c>
      <c r="L596" s="34"/>
      <c r="M596" s="160" t="s">
        <v>1</v>
      </c>
      <c r="N596" s="127" t="s">
        <v>47</v>
      </c>
      <c r="P596" s="161">
        <f>O596*H596</f>
        <v>0</v>
      </c>
      <c r="Q596" s="161">
        <v>0</v>
      </c>
      <c r="R596" s="161">
        <f>Q596*H596</f>
        <v>0</v>
      </c>
      <c r="S596" s="161">
        <v>0</v>
      </c>
      <c r="T596" s="162">
        <f>S596*H596</f>
        <v>0</v>
      </c>
      <c r="AR596" s="163" t="s">
        <v>261</v>
      </c>
      <c r="AT596" s="163" t="s">
        <v>155</v>
      </c>
      <c r="AU596" s="163" t="s">
        <v>91</v>
      </c>
      <c r="AY596" s="17" t="s">
        <v>153</v>
      </c>
      <c r="BE596" s="96">
        <f>IF(N596="základní",J596,0)</f>
        <v>0</v>
      </c>
      <c r="BF596" s="96">
        <f>IF(N596="snížená",J596,0)</f>
        <v>0</v>
      </c>
      <c r="BG596" s="96">
        <f>IF(N596="zákl. přenesená",J596,0)</f>
        <v>0</v>
      </c>
      <c r="BH596" s="96">
        <f>IF(N596="sníž. přenesená",J596,0)</f>
        <v>0</v>
      </c>
      <c r="BI596" s="96">
        <f>IF(N596="nulová",J596,0)</f>
        <v>0</v>
      </c>
      <c r="BJ596" s="17" t="s">
        <v>21</v>
      </c>
      <c r="BK596" s="96">
        <f>ROUND(I596*H596,2)</f>
        <v>0</v>
      </c>
      <c r="BL596" s="17" t="s">
        <v>261</v>
      </c>
      <c r="BM596" s="163" t="s">
        <v>790</v>
      </c>
    </row>
    <row r="597" spans="2:47" s="1" customFormat="1" ht="29.25">
      <c r="B597" s="34"/>
      <c r="D597" s="164" t="s">
        <v>162</v>
      </c>
      <c r="F597" s="165" t="s">
        <v>791</v>
      </c>
      <c r="I597" s="129"/>
      <c r="L597" s="34"/>
      <c r="M597" s="166"/>
      <c r="T597" s="58"/>
      <c r="AT597" s="17" t="s">
        <v>162</v>
      </c>
      <c r="AU597" s="17" t="s">
        <v>91</v>
      </c>
    </row>
    <row r="598" spans="2:47" s="1" customFormat="1" ht="11.25">
      <c r="B598" s="34"/>
      <c r="D598" s="167" t="s">
        <v>164</v>
      </c>
      <c r="F598" s="168" t="s">
        <v>792</v>
      </c>
      <c r="I598" s="129"/>
      <c r="L598" s="34"/>
      <c r="M598" s="166"/>
      <c r="T598" s="58"/>
      <c r="AT598" s="17" t="s">
        <v>164</v>
      </c>
      <c r="AU598" s="17" t="s">
        <v>91</v>
      </c>
    </row>
    <row r="599" spans="2:63" s="11" customFormat="1" ht="22.9" customHeight="1">
      <c r="B599" s="141"/>
      <c r="D599" s="142" t="s">
        <v>81</v>
      </c>
      <c r="E599" s="151" t="s">
        <v>793</v>
      </c>
      <c r="F599" s="151" t="s">
        <v>794</v>
      </c>
      <c r="I599" s="144"/>
      <c r="J599" s="152">
        <f>BK599</f>
        <v>0</v>
      </c>
      <c r="L599" s="141"/>
      <c r="M599" s="146"/>
      <c r="P599" s="147">
        <f>SUM(P600:P775)</f>
        <v>0</v>
      </c>
      <c r="R599" s="147">
        <f>SUM(R600:R775)</f>
        <v>3.241766</v>
      </c>
      <c r="T599" s="148">
        <f>SUM(T600:T775)</f>
        <v>3.674377</v>
      </c>
      <c r="AR599" s="142" t="s">
        <v>91</v>
      </c>
      <c r="AT599" s="149" t="s">
        <v>81</v>
      </c>
      <c r="AU599" s="149" t="s">
        <v>21</v>
      </c>
      <c r="AY599" s="142" t="s">
        <v>153</v>
      </c>
      <c r="BK599" s="150">
        <f>SUM(BK600:BK775)</f>
        <v>0</v>
      </c>
    </row>
    <row r="600" spans="2:65" s="1" customFormat="1" ht="16.5" customHeight="1">
      <c r="B600" s="34"/>
      <c r="C600" s="153" t="s">
        <v>795</v>
      </c>
      <c r="D600" s="153" t="s">
        <v>155</v>
      </c>
      <c r="E600" s="154" t="s">
        <v>796</v>
      </c>
      <c r="F600" s="155" t="s">
        <v>797</v>
      </c>
      <c r="G600" s="156" t="s">
        <v>264</v>
      </c>
      <c r="H600" s="157">
        <v>104.09</v>
      </c>
      <c r="I600" s="158"/>
      <c r="J600" s="159">
        <f>ROUND(I600*H600,2)</f>
        <v>0</v>
      </c>
      <c r="K600" s="155" t="s">
        <v>159</v>
      </c>
      <c r="L600" s="34"/>
      <c r="M600" s="160" t="s">
        <v>1</v>
      </c>
      <c r="N600" s="127" t="s">
        <v>47</v>
      </c>
      <c r="P600" s="161">
        <f>O600*H600</f>
        <v>0</v>
      </c>
      <c r="Q600" s="161">
        <v>0</v>
      </c>
      <c r="R600" s="161">
        <f>Q600*H600</f>
        <v>0</v>
      </c>
      <c r="S600" s="161">
        <v>0</v>
      </c>
      <c r="T600" s="162">
        <f>S600*H600</f>
        <v>0</v>
      </c>
      <c r="AR600" s="163" t="s">
        <v>261</v>
      </c>
      <c r="AT600" s="163" t="s">
        <v>155</v>
      </c>
      <c r="AU600" s="163" t="s">
        <v>91</v>
      </c>
      <c r="AY600" s="17" t="s">
        <v>153</v>
      </c>
      <c r="BE600" s="96">
        <f>IF(N600="základní",J600,0)</f>
        <v>0</v>
      </c>
      <c r="BF600" s="96">
        <f>IF(N600="snížená",J600,0)</f>
        <v>0</v>
      </c>
      <c r="BG600" s="96">
        <f>IF(N600="zákl. přenesená",J600,0)</f>
        <v>0</v>
      </c>
      <c r="BH600" s="96">
        <f>IF(N600="sníž. přenesená",J600,0)</f>
        <v>0</v>
      </c>
      <c r="BI600" s="96">
        <f>IF(N600="nulová",J600,0)</f>
        <v>0</v>
      </c>
      <c r="BJ600" s="17" t="s">
        <v>21</v>
      </c>
      <c r="BK600" s="96">
        <f>ROUND(I600*H600,2)</f>
        <v>0</v>
      </c>
      <c r="BL600" s="17" t="s">
        <v>261</v>
      </c>
      <c r="BM600" s="163" t="s">
        <v>798</v>
      </c>
    </row>
    <row r="601" spans="2:47" s="1" customFormat="1" ht="11.25">
      <c r="B601" s="34"/>
      <c r="D601" s="164" t="s">
        <v>162</v>
      </c>
      <c r="F601" s="165" t="s">
        <v>799</v>
      </c>
      <c r="I601" s="129"/>
      <c r="L601" s="34"/>
      <c r="M601" s="166"/>
      <c r="T601" s="58"/>
      <c r="AT601" s="17" t="s">
        <v>162</v>
      </c>
      <c r="AU601" s="17" t="s">
        <v>91</v>
      </c>
    </row>
    <row r="602" spans="2:47" s="1" customFormat="1" ht="11.25">
      <c r="B602" s="34"/>
      <c r="D602" s="167" t="s">
        <v>164</v>
      </c>
      <c r="F602" s="168" t="s">
        <v>800</v>
      </c>
      <c r="I602" s="129"/>
      <c r="L602" s="34"/>
      <c r="M602" s="166"/>
      <c r="T602" s="58"/>
      <c r="AT602" s="17" t="s">
        <v>164</v>
      </c>
      <c r="AU602" s="17" t="s">
        <v>91</v>
      </c>
    </row>
    <row r="603" spans="2:65" s="1" customFormat="1" ht="16.5" customHeight="1">
      <c r="B603" s="34"/>
      <c r="C603" s="153" t="s">
        <v>801</v>
      </c>
      <c r="D603" s="153" t="s">
        <v>155</v>
      </c>
      <c r="E603" s="154" t="s">
        <v>802</v>
      </c>
      <c r="F603" s="155" t="s">
        <v>803</v>
      </c>
      <c r="G603" s="156" t="s">
        <v>264</v>
      </c>
      <c r="H603" s="157">
        <v>104.09</v>
      </c>
      <c r="I603" s="158"/>
      <c r="J603" s="159">
        <f>ROUND(I603*H603,2)</f>
        <v>0</v>
      </c>
      <c r="K603" s="155" t="s">
        <v>159</v>
      </c>
      <c r="L603" s="34"/>
      <c r="M603" s="160" t="s">
        <v>1</v>
      </c>
      <c r="N603" s="127" t="s">
        <v>47</v>
      </c>
      <c r="P603" s="161">
        <f>O603*H603</f>
        <v>0</v>
      </c>
      <c r="Q603" s="161">
        <v>0.0003</v>
      </c>
      <c r="R603" s="161">
        <f>Q603*H603</f>
        <v>0.031226999999999998</v>
      </c>
      <c r="S603" s="161">
        <v>0</v>
      </c>
      <c r="T603" s="162">
        <f>S603*H603</f>
        <v>0</v>
      </c>
      <c r="AR603" s="163" t="s">
        <v>261</v>
      </c>
      <c r="AT603" s="163" t="s">
        <v>155</v>
      </c>
      <c r="AU603" s="163" t="s">
        <v>91</v>
      </c>
      <c r="AY603" s="17" t="s">
        <v>153</v>
      </c>
      <c r="BE603" s="96">
        <f>IF(N603="základní",J603,0)</f>
        <v>0</v>
      </c>
      <c r="BF603" s="96">
        <f>IF(N603="snížená",J603,0)</f>
        <v>0</v>
      </c>
      <c r="BG603" s="96">
        <f>IF(N603="zákl. přenesená",J603,0)</f>
        <v>0</v>
      </c>
      <c r="BH603" s="96">
        <f>IF(N603="sníž. přenesená",J603,0)</f>
        <v>0</v>
      </c>
      <c r="BI603" s="96">
        <f>IF(N603="nulová",J603,0)</f>
        <v>0</v>
      </c>
      <c r="BJ603" s="17" t="s">
        <v>21</v>
      </c>
      <c r="BK603" s="96">
        <f>ROUND(I603*H603,2)</f>
        <v>0</v>
      </c>
      <c r="BL603" s="17" t="s">
        <v>261</v>
      </c>
      <c r="BM603" s="163" t="s">
        <v>804</v>
      </c>
    </row>
    <row r="604" spans="2:47" s="1" customFormat="1" ht="19.5">
      <c r="B604" s="34"/>
      <c r="D604" s="164" t="s">
        <v>162</v>
      </c>
      <c r="F604" s="165" t="s">
        <v>805</v>
      </c>
      <c r="I604" s="129"/>
      <c r="L604" s="34"/>
      <c r="M604" s="166"/>
      <c r="T604" s="58"/>
      <c r="AT604" s="17" t="s">
        <v>162</v>
      </c>
      <c r="AU604" s="17" t="s">
        <v>91</v>
      </c>
    </row>
    <row r="605" spans="2:47" s="1" customFormat="1" ht="11.25">
      <c r="B605" s="34"/>
      <c r="D605" s="167" t="s">
        <v>164</v>
      </c>
      <c r="F605" s="168" t="s">
        <v>806</v>
      </c>
      <c r="I605" s="129"/>
      <c r="L605" s="34"/>
      <c r="M605" s="166"/>
      <c r="T605" s="58"/>
      <c r="AT605" s="17" t="s">
        <v>164</v>
      </c>
      <c r="AU605" s="17" t="s">
        <v>91</v>
      </c>
    </row>
    <row r="606" spans="2:65" s="1" customFormat="1" ht="16.5" customHeight="1">
      <c r="B606" s="34"/>
      <c r="C606" s="153" t="s">
        <v>807</v>
      </c>
      <c r="D606" s="153" t="s">
        <v>155</v>
      </c>
      <c r="E606" s="154" t="s">
        <v>808</v>
      </c>
      <c r="F606" s="155" t="s">
        <v>809</v>
      </c>
      <c r="G606" s="156" t="s">
        <v>264</v>
      </c>
      <c r="H606" s="157">
        <v>104.09</v>
      </c>
      <c r="I606" s="158"/>
      <c r="J606" s="159">
        <f>ROUND(I606*H606,2)</f>
        <v>0</v>
      </c>
      <c r="K606" s="155" t="s">
        <v>159</v>
      </c>
      <c r="L606" s="34"/>
      <c r="M606" s="160" t="s">
        <v>1</v>
      </c>
      <c r="N606" s="127" t="s">
        <v>47</v>
      </c>
      <c r="P606" s="161">
        <f>O606*H606</f>
        <v>0</v>
      </c>
      <c r="Q606" s="161">
        <v>0</v>
      </c>
      <c r="R606" s="161">
        <f>Q606*H606</f>
        <v>0</v>
      </c>
      <c r="S606" s="161">
        <v>0.0353</v>
      </c>
      <c r="T606" s="162">
        <f>S606*H606</f>
        <v>3.674377</v>
      </c>
      <c r="AR606" s="163" t="s">
        <v>261</v>
      </c>
      <c r="AT606" s="163" t="s">
        <v>155</v>
      </c>
      <c r="AU606" s="163" t="s">
        <v>91</v>
      </c>
      <c r="AY606" s="17" t="s">
        <v>153</v>
      </c>
      <c r="BE606" s="96">
        <f>IF(N606="základní",J606,0)</f>
        <v>0</v>
      </c>
      <c r="BF606" s="96">
        <f>IF(N606="snížená",J606,0)</f>
        <v>0</v>
      </c>
      <c r="BG606" s="96">
        <f>IF(N606="zákl. přenesená",J606,0)</f>
        <v>0</v>
      </c>
      <c r="BH606" s="96">
        <f>IF(N606="sníž. přenesená",J606,0)</f>
        <v>0</v>
      </c>
      <c r="BI606" s="96">
        <f>IF(N606="nulová",J606,0)</f>
        <v>0</v>
      </c>
      <c r="BJ606" s="17" t="s">
        <v>21</v>
      </c>
      <c r="BK606" s="96">
        <f>ROUND(I606*H606,2)</f>
        <v>0</v>
      </c>
      <c r="BL606" s="17" t="s">
        <v>261</v>
      </c>
      <c r="BM606" s="163" t="s">
        <v>810</v>
      </c>
    </row>
    <row r="607" spans="2:47" s="1" customFormat="1" ht="11.25">
      <c r="B607" s="34"/>
      <c r="D607" s="164" t="s">
        <v>162</v>
      </c>
      <c r="F607" s="165" t="s">
        <v>809</v>
      </c>
      <c r="I607" s="129"/>
      <c r="L607" s="34"/>
      <c r="M607" s="166"/>
      <c r="T607" s="58"/>
      <c r="AT607" s="17" t="s">
        <v>162</v>
      </c>
      <c r="AU607" s="17" t="s">
        <v>91</v>
      </c>
    </row>
    <row r="608" spans="2:47" s="1" customFormat="1" ht="11.25">
      <c r="B608" s="34"/>
      <c r="D608" s="167" t="s">
        <v>164</v>
      </c>
      <c r="F608" s="168" t="s">
        <v>811</v>
      </c>
      <c r="I608" s="129"/>
      <c r="L608" s="34"/>
      <c r="M608" s="166"/>
      <c r="T608" s="58"/>
      <c r="AT608" s="17" t="s">
        <v>164</v>
      </c>
      <c r="AU608" s="17" t="s">
        <v>91</v>
      </c>
    </row>
    <row r="609" spans="2:51" s="12" customFormat="1" ht="11.25">
      <c r="B609" s="169"/>
      <c r="D609" s="164" t="s">
        <v>166</v>
      </c>
      <c r="E609" s="170" t="s">
        <v>1</v>
      </c>
      <c r="F609" s="171" t="s">
        <v>812</v>
      </c>
      <c r="H609" s="172">
        <v>19.071</v>
      </c>
      <c r="I609" s="173"/>
      <c r="L609" s="169"/>
      <c r="M609" s="174"/>
      <c r="T609" s="175"/>
      <c r="AT609" s="170" t="s">
        <v>166</v>
      </c>
      <c r="AU609" s="170" t="s">
        <v>91</v>
      </c>
      <c r="AV609" s="12" t="s">
        <v>91</v>
      </c>
      <c r="AW609" s="12" t="s">
        <v>35</v>
      </c>
      <c r="AX609" s="12" t="s">
        <v>82</v>
      </c>
      <c r="AY609" s="170" t="s">
        <v>153</v>
      </c>
    </row>
    <row r="610" spans="2:51" s="12" customFormat="1" ht="11.25">
      <c r="B610" s="169"/>
      <c r="D610" s="164" t="s">
        <v>166</v>
      </c>
      <c r="E610" s="170" t="s">
        <v>1</v>
      </c>
      <c r="F610" s="171" t="s">
        <v>813</v>
      </c>
      <c r="H610" s="172">
        <v>0.12</v>
      </c>
      <c r="I610" s="173"/>
      <c r="L610" s="169"/>
      <c r="M610" s="174"/>
      <c r="T610" s="175"/>
      <c r="AT610" s="170" t="s">
        <v>166</v>
      </c>
      <c r="AU610" s="170" t="s">
        <v>91</v>
      </c>
      <c r="AV610" s="12" t="s">
        <v>91</v>
      </c>
      <c r="AW610" s="12" t="s">
        <v>35</v>
      </c>
      <c r="AX610" s="12" t="s">
        <v>82</v>
      </c>
      <c r="AY610" s="170" t="s">
        <v>153</v>
      </c>
    </row>
    <row r="611" spans="2:51" s="12" customFormat="1" ht="11.25">
      <c r="B611" s="169"/>
      <c r="D611" s="164" t="s">
        <v>166</v>
      </c>
      <c r="E611" s="170" t="s">
        <v>1</v>
      </c>
      <c r="F611" s="171" t="s">
        <v>814</v>
      </c>
      <c r="H611" s="172">
        <v>1.32</v>
      </c>
      <c r="I611" s="173"/>
      <c r="L611" s="169"/>
      <c r="M611" s="174"/>
      <c r="T611" s="175"/>
      <c r="AT611" s="170" t="s">
        <v>166</v>
      </c>
      <c r="AU611" s="170" t="s">
        <v>91</v>
      </c>
      <c r="AV611" s="12" t="s">
        <v>91</v>
      </c>
      <c r="AW611" s="12" t="s">
        <v>35</v>
      </c>
      <c r="AX611" s="12" t="s">
        <v>82</v>
      </c>
      <c r="AY611" s="170" t="s">
        <v>153</v>
      </c>
    </row>
    <row r="612" spans="2:51" s="12" customFormat="1" ht="11.25">
      <c r="B612" s="169"/>
      <c r="D612" s="164" t="s">
        <v>166</v>
      </c>
      <c r="E612" s="170" t="s">
        <v>1</v>
      </c>
      <c r="F612" s="171" t="s">
        <v>815</v>
      </c>
      <c r="H612" s="172">
        <v>1.815</v>
      </c>
      <c r="I612" s="173"/>
      <c r="L612" s="169"/>
      <c r="M612" s="174"/>
      <c r="T612" s="175"/>
      <c r="AT612" s="170" t="s">
        <v>166</v>
      </c>
      <c r="AU612" s="170" t="s">
        <v>91</v>
      </c>
      <c r="AV612" s="12" t="s">
        <v>91</v>
      </c>
      <c r="AW612" s="12" t="s">
        <v>35</v>
      </c>
      <c r="AX612" s="12" t="s">
        <v>82</v>
      </c>
      <c r="AY612" s="170" t="s">
        <v>153</v>
      </c>
    </row>
    <row r="613" spans="2:51" s="12" customFormat="1" ht="11.25">
      <c r="B613" s="169"/>
      <c r="D613" s="164" t="s">
        <v>166</v>
      </c>
      <c r="E613" s="170" t="s">
        <v>1</v>
      </c>
      <c r="F613" s="171" t="s">
        <v>816</v>
      </c>
      <c r="H613" s="172">
        <v>4.05</v>
      </c>
      <c r="I613" s="173"/>
      <c r="L613" s="169"/>
      <c r="M613" s="174"/>
      <c r="T613" s="175"/>
      <c r="AT613" s="170" t="s">
        <v>166</v>
      </c>
      <c r="AU613" s="170" t="s">
        <v>91</v>
      </c>
      <c r="AV613" s="12" t="s">
        <v>91</v>
      </c>
      <c r="AW613" s="12" t="s">
        <v>35</v>
      </c>
      <c r="AX613" s="12" t="s">
        <v>82</v>
      </c>
      <c r="AY613" s="170" t="s">
        <v>153</v>
      </c>
    </row>
    <row r="614" spans="2:51" s="12" customFormat="1" ht="11.25">
      <c r="B614" s="169"/>
      <c r="D614" s="164" t="s">
        <v>166</v>
      </c>
      <c r="E614" s="170" t="s">
        <v>1</v>
      </c>
      <c r="F614" s="171" t="s">
        <v>817</v>
      </c>
      <c r="H614" s="172">
        <v>3.375</v>
      </c>
      <c r="I614" s="173"/>
      <c r="L614" s="169"/>
      <c r="M614" s="174"/>
      <c r="T614" s="175"/>
      <c r="AT614" s="170" t="s">
        <v>166</v>
      </c>
      <c r="AU614" s="170" t="s">
        <v>91</v>
      </c>
      <c r="AV614" s="12" t="s">
        <v>91</v>
      </c>
      <c r="AW614" s="12" t="s">
        <v>35</v>
      </c>
      <c r="AX614" s="12" t="s">
        <v>82</v>
      </c>
      <c r="AY614" s="170" t="s">
        <v>153</v>
      </c>
    </row>
    <row r="615" spans="2:51" s="12" customFormat="1" ht="11.25">
      <c r="B615" s="169"/>
      <c r="D615" s="164" t="s">
        <v>166</v>
      </c>
      <c r="E615" s="170" t="s">
        <v>1</v>
      </c>
      <c r="F615" s="171" t="s">
        <v>818</v>
      </c>
      <c r="H615" s="172">
        <v>0.72</v>
      </c>
      <c r="I615" s="173"/>
      <c r="L615" s="169"/>
      <c r="M615" s="174"/>
      <c r="T615" s="175"/>
      <c r="AT615" s="170" t="s">
        <v>166</v>
      </c>
      <c r="AU615" s="170" t="s">
        <v>91</v>
      </c>
      <c r="AV615" s="12" t="s">
        <v>91</v>
      </c>
      <c r="AW615" s="12" t="s">
        <v>35</v>
      </c>
      <c r="AX615" s="12" t="s">
        <v>82</v>
      </c>
      <c r="AY615" s="170" t="s">
        <v>153</v>
      </c>
    </row>
    <row r="616" spans="2:51" s="15" customFormat="1" ht="11.25">
      <c r="B616" s="200"/>
      <c r="D616" s="164" t="s">
        <v>166</v>
      </c>
      <c r="E616" s="201" t="s">
        <v>1</v>
      </c>
      <c r="F616" s="202" t="s">
        <v>819</v>
      </c>
      <c r="H616" s="203">
        <v>30.471</v>
      </c>
      <c r="I616" s="204"/>
      <c r="L616" s="200"/>
      <c r="M616" s="205"/>
      <c r="T616" s="206"/>
      <c r="AT616" s="201" t="s">
        <v>166</v>
      </c>
      <c r="AU616" s="201" t="s">
        <v>91</v>
      </c>
      <c r="AV616" s="15" t="s">
        <v>180</v>
      </c>
      <c r="AW616" s="15" t="s">
        <v>35</v>
      </c>
      <c r="AX616" s="15" t="s">
        <v>82</v>
      </c>
      <c r="AY616" s="201" t="s">
        <v>153</v>
      </c>
    </row>
    <row r="617" spans="2:51" s="12" customFormat="1" ht="11.25">
      <c r="B617" s="169"/>
      <c r="D617" s="164" t="s">
        <v>166</v>
      </c>
      <c r="E617" s="170" t="s">
        <v>1</v>
      </c>
      <c r="F617" s="171" t="s">
        <v>820</v>
      </c>
      <c r="H617" s="172">
        <v>3.906</v>
      </c>
      <c r="I617" s="173"/>
      <c r="L617" s="169"/>
      <c r="M617" s="174"/>
      <c r="T617" s="175"/>
      <c r="AT617" s="170" t="s">
        <v>166</v>
      </c>
      <c r="AU617" s="170" t="s">
        <v>91</v>
      </c>
      <c r="AV617" s="12" t="s">
        <v>91</v>
      </c>
      <c r="AW617" s="12" t="s">
        <v>35</v>
      </c>
      <c r="AX617" s="12" t="s">
        <v>82</v>
      </c>
      <c r="AY617" s="170" t="s">
        <v>153</v>
      </c>
    </row>
    <row r="618" spans="2:51" s="12" customFormat="1" ht="11.25">
      <c r="B618" s="169"/>
      <c r="D618" s="164" t="s">
        <v>166</v>
      </c>
      <c r="E618" s="170" t="s">
        <v>1</v>
      </c>
      <c r="F618" s="171" t="s">
        <v>821</v>
      </c>
      <c r="H618" s="172">
        <v>4.5</v>
      </c>
      <c r="I618" s="173"/>
      <c r="L618" s="169"/>
      <c r="M618" s="174"/>
      <c r="T618" s="175"/>
      <c r="AT618" s="170" t="s">
        <v>166</v>
      </c>
      <c r="AU618" s="170" t="s">
        <v>91</v>
      </c>
      <c r="AV618" s="12" t="s">
        <v>91</v>
      </c>
      <c r="AW618" s="12" t="s">
        <v>35</v>
      </c>
      <c r="AX618" s="12" t="s">
        <v>82</v>
      </c>
      <c r="AY618" s="170" t="s">
        <v>153</v>
      </c>
    </row>
    <row r="619" spans="2:51" s="12" customFormat="1" ht="11.25">
      <c r="B619" s="169"/>
      <c r="D619" s="164" t="s">
        <v>166</v>
      </c>
      <c r="E619" s="170" t="s">
        <v>1</v>
      </c>
      <c r="F619" s="171" t="s">
        <v>822</v>
      </c>
      <c r="H619" s="172">
        <v>4.875</v>
      </c>
      <c r="I619" s="173"/>
      <c r="L619" s="169"/>
      <c r="M619" s="174"/>
      <c r="T619" s="175"/>
      <c r="AT619" s="170" t="s">
        <v>166</v>
      </c>
      <c r="AU619" s="170" t="s">
        <v>91</v>
      </c>
      <c r="AV619" s="12" t="s">
        <v>91</v>
      </c>
      <c r="AW619" s="12" t="s">
        <v>35</v>
      </c>
      <c r="AX619" s="12" t="s">
        <v>82</v>
      </c>
      <c r="AY619" s="170" t="s">
        <v>153</v>
      </c>
    </row>
    <row r="620" spans="2:51" s="12" customFormat="1" ht="11.25">
      <c r="B620" s="169"/>
      <c r="D620" s="164" t="s">
        <v>166</v>
      </c>
      <c r="E620" s="170" t="s">
        <v>1</v>
      </c>
      <c r="F620" s="171" t="s">
        <v>823</v>
      </c>
      <c r="H620" s="172">
        <v>0.24</v>
      </c>
      <c r="I620" s="173"/>
      <c r="L620" s="169"/>
      <c r="M620" s="174"/>
      <c r="T620" s="175"/>
      <c r="AT620" s="170" t="s">
        <v>166</v>
      </c>
      <c r="AU620" s="170" t="s">
        <v>91</v>
      </c>
      <c r="AV620" s="12" t="s">
        <v>91</v>
      </c>
      <c r="AW620" s="12" t="s">
        <v>35</v>
      </c>
      <c r="AX620" s="12" t="s">
        <v>82</v>
      </c>
      <c r="AY620" s="170" t="s">
        <v>153</v>
      </c>
    </row>
    <row r="621" spans="2:51" s="12" customFormat="1" ht="11.25">
      <c r="B621" s="169"/>
      <c r="D621" s="164" t="s">
        <v>166</v>
      </c>
      <c r="E621" s="170" t="s">
        <v>1</v>
      </c>
      <c r="F621" s="171" t="s">
        <v>824</v>
      </c>
      <c r="H621" s="172">
        <v>0.18</v>
      </c>
      <c r="I621" s="173"/>
      <c r="L621" s="169"/>
      <c r="M621" s="174"/>
      <c r="T621" s="175"/>
      <c r="AT621" s="170" t="s">
        <v>166</v>
      </c>
      <c r="AU621" s="170" t="s">
        <v>91</v>
      </c>
      <c r="AV621" s="12" t="s">
        <v>91</v>
      </c>
      <c r="AW621" s="12" t="s">
        <v>35</v>
      </c>
      <c r="AX621" s="12" t="s">
        <v>82</v>
      </c>
      <c r="AY621" s="170" t="s">
        <v>153</v>
      </c>
    </row>
    <row r="622" spans="2:51" s="12" customFormat="1" ht="11.25">
      <c r="B622" s="169"/>
      <c r="D622" s="164" t="s">
        <v>166</v>
      </c>
      <c r="E622" s="170" t="s">
        <v>1</v>
      </c>
      <c r="F622" s="171" t="s">
        <v>825</v>
      </c>
      <c r="H622" s="172">
        <v>5.52</v>
      </c>
      <c r="I622" s="173"/>
      <c r="L622" s="169"/>
      <c r="M622" s="174"/>
      <c r="T622" s="175"/>
      <c r="AT622" s="170" t="s">
        <v>166</v>
      </c>
      <c r="AU622" s="170" t="s">
        <v>91</v>
      </c>
      <c r="AV622" s="12" t="s">
        <v>91</v>
      </c>
      <c r="AW622" s="12" t="s">
        <v>35</v>
      </c>
      <c r="AX622" s="12" t="s">
        <v>82</v>
      </c>
      <c r="AY622" s="170" t="s">
        <v>153</v>
      </c>
    </row>
    <row r="623" spans="2:51" s="12" customFormat="1" ht="11.25">
      <c r="B623" s="169"/>
      <c r="D623" s="164" t="s">
        <v>166</v>
      </c>
      <c r="E623" s="170" t="s">
        <v>1</v>
      </c>
      <c r="F623" s="171" t="s">
        <v>826</v>
      </c>
      <c r="H623" s="172">
        <v>0.3</v>
      </c>
      <c r="I623" s="173"/>
      <c r="L623" s="169"/>
      <c r="M623" s="174"/>
      <c r="T623" s="175"/>
      <c r="AT623" s="170" t="s">
        <v>166</v>
      </c>
      <c r="AU623" s="170" t="s">
        <v>91</v>
      </c>
      <c r="AV623" s="12" t="s">
        <v>91</v>
      </c>
      <c r="AW623" s="12" t="s">
        <v>35</v>
      </c>
      <c r="AX623" s="12" t="s">
        <v>82</v>
      </c>
      <c r="AY623" s="170" t="s">
        <v>153</v>
      </c>
    </row>
    <row r="624" spans="2:51" s="12" customFormat="1" ht="11.25">
      <c r="B624" s="169"/>
      <c r="D624" s="164" t="s">
        <v>166</v>
      </c>
      <c r="E624" s="170" t="s">
        <v>1</v>
      </c>
      <c r="F624" s="171" t="s">
        <v>827</v>
      </c>
      <c r="H624" s="172">
        <v>4.8</v>
      </c>
      <c r="I624" s="173"/>
      <c r="L624" s="169"/>
      <c r="M624" s="174"/>
      <c r="T624" s="175"/>
      <c r="AT624" s="170" t="s">
        <v>166</v>
      </c>
      <c r="AU624" s="170" t="s">
        <v>91</v>
      </c>
      <c r="AV624" s="12" t="s">
        <v>91</v>
      </c>
      <c r="AW624" s="12" t="s">
        <v>35</v>
      </c>
      <c r="AX624" s="12" t="s">
        <v>82</v>
      </c>
      <c r="AY624" s="170" t="s">
        <v>153</v>
      </c>
    </row>
    <row r="625" spans="2:51" s="12" customFormat="1" ht="11.25">
      <c r="B625" s="169"/>
      <c r="D625" s="164" t="s">
        <v>166</v>
      </c>
      <c r="E625" s="170" t="s">
        <v>1</v>
      </c>
      <c r="F625" s="171" t="s">
        <v>828</v>
      </c>
      <c r="H625" s="172">
        <v>0.99</v>
      </c>
      <c r="I625" s="173"/>
      <c r="L625" s="169"/>
      <c r="M625" s="174"/>
      <c r="T625" s="175"/>
      <c r="AT625" s="170" t="s">
        <v>166</v>
      </c>
      <c r="AU625" s="170" t="s">
        <v>91</v>
      </c>
      <c r="AV625" s="12" t="s">
        <v>91</v>
      </c>
      <c r="AW625" s="12" t="s">
        <v>35</v>
      </c>
      <c r="AX625" s="12" t="s">
        <v>82</v>
      </c>
      <c r="AY625" s="170" t="s">
        <v>153</v>
      </c>
    </row>
    <row r="626" spans="2:51" s="12" customFormat="1" ht="11.25">
      <c r="B626" s="169"/>
      <c r="D626" s="164" t="s">
        <v>166</v>
      </c>
      <c r="E626" s="170" t="s">
        <v>1</v>
      </c>
      <c r="F626" s="171" t="s">
        <v>829</v>
      </c>
      <c r="H626" s="172">
        <v>1.386</v>
      </c>
      <c r="I626" s="173"/>
      <c r="L626" s="169"/>
      <c r="M626" s="174"/>
      <c r="T626" s="175"/>
      <c r="AT626" s="170" t="s">
        <v>166</v>
      </c>
      <c r="AU626" s="170" t="s">
        <v>91</v>
      </c>
      <c r="AV626" s="12" t="s">
        <v>91</v>
      </c>
      <c r="AW626" s="12" t="s">
        <v>35</v>
      </c>
      <c r="AX626" s="12" t="s">
        <v>82</v>
      </c>
      <c r="AY626" s="170" t="s">
        <v>153</v>
      </c>
    </row>
    <row r="627" spans="2:51" s="15" customFormat="1" ht="11.25">
      <c r="B627" s="200"/>
      <c r="D627" s="164" t="s">
        <v>166</v>
      </c>
      <c r="E627" s="201" t="s">
        <v>1</v>
      </c>
      <c r="F627" s="202" t="s">
        <v>819</v>
      </c>
      <c r="H627" s="203">
        <v>26.697</v>
      </c>
      <c r="I627" s="204"/>
      <c r="L627" s="200"/>
      <c r="M627" s="205"/>
      <c r="T627" s="206"/>
      <c r="AT627" s="201" t="s">
        <v>166</v>
      </c>
      <c r="AU627" s="201" t="s">
        <v>91</v>
      </c>
      <c r="AV627" s="15" t="s">
        <v>180</v>
      </c>
      <c r="AW627" s="15" t="s">
        <v>35</v>
      </c>
      <c r="AX627" s="15" t="s">
        <v>82</v>
      </c>
      <c r="AY627" s="201" t="s">
        <v>153</v>
      </c>
    </row>
    <row r="628" spans="2:51" s="12" customFormat="1" ht="11.25">
      <c r="B628" s="169"/>
      <c r="D628" s="164" t="s">
        <v>166</v>
      </c>
      <c r="E628" s="170" t="s">
        <v>1</v>
      </c>
      <c r="F628" s="171" t="s">
        <v>830</v>
      </c>
      <c r="H628" s="172">
        <v>11.523</v>
      </c>
      <c r="I628" s="173"/>
      <c r="L628" s="169"/>
      <c r="M628" s="174"/>
      <c r="T628" s="175"/>
      <c r="AT628" s="170" t="s">
        <v>166</v>
      </c>
      <c r="AU628" s="170" t="s">
        <v>91</v>
      </c>
      <c r="AV628" s="12" t="s">
        <v>91</v>
      </c>
      <c r="AW628" s="12" t="s">
        <v>35</v>
      </c>
      <c r="AX628" s="12" t="s">
        <v>82</v>
      </c>
      <c r="AY628" s="170" t="s">
        <v>153</v>
      </c>
    </row>
    <row r="629" spans="2:51" s="12" customFormat="1" ht="11.25">
      <c r="B629" s="169"/>
      <c r="D629" s="164" t="s">
        <v>166</v>
      </c>
      <c r="E629" s="170" t="s">
        <v>1</v>
      </c>
      <c r="F629" s="171" t="s">
        <v>823</v>
      </c>
      <c r="H629" s="172">
        <v>0.24</v>
      </c>
      <c r="I629" s="173"/>
      <c r="L629" s="169"/>
      <c r="M629" s="174"/>
      <c r="T629" s="175"/>
      <c r="AT629" s="170" t="s">
        <v>166</v>
      </c>
      <c r="AU629" s="170" t="s">
        <v>91</v>
      </c>
      <c r="AV629" s="12" t="s">
        <v>91</v>
      </c>
      <c r="AW629" s="12" t="s">
        <v>35</v>
      </c>
      <c r="AX629" s="12" t="s">
        <v>82</v>
      </c>
      <c r="AY629" s="170" t="s">
        <v>153</v>
      </c>
    </row>
    <row r="630" spans="2:51" s="12" customFormat="1" ht="11.25">
      <c r="B630" s="169"/>
      <c r="D630" s="164" t="s">
        <v>166</v>
      </c>
      <c r="E630" s="170" t="s">
        <v>1</v>
      </c>
      <c r="F630" s="171" t="s">
        <v>831</v>
      </c>
      <c r="H630" s="172">
        <v>0.09</v>
      </c>
      <c r="I630" s="173"/>
      <c r="L630" s="169"/>
      <c r="M630" s="174"/>
      <c r="T630" s="175"/>
      <c r="AT630" s="170" t="s">
        <v>166</v>
      </c>
      <c r="AU630" s="170" t="s">
        <v>91</v>
      </c>
      <c r="AV630" s="12" t="s">
        <v>91</v>
      </c>
      <c r="AW630" s="12" t="s">
        <v>35</v>
      </c>
      <c r="AX630" s="12" t="s">
        <v>82</v>
      </c>
      <c r="AY630" s="170" t="s">
        <v>153</v>
      </c>
    </row>
    <row r="631" spans="2:51" s="12" customFormat="1" ht="11.25">
      <c r="B631" s="169"/>
      <c r="D631" s="164" t="s">
        <v>166</v>
      </c>
      <c r="E631" s="170" t="s">
        <v>1</v>
      </c>
      <c r="F631" s="171" t="s">
        <v>832</v>
      </c>
      <c r="H631" s="172">
        <v>0.105</v>
      </c>
      <c r="I631" s="173"/>
      <c r="L631" s="169"/>
      <c r="M631" s="174"/>
      <c r="T631" s="175"/>
      <c r="AT631" s="170" t="s">
        <v>166</v>
      </c>
      <c r="AU631" s="170" t="s">
        <v>91</v>
      </c>
      <c r="AV631" s="12" t="s">
        <v>91</v>
      </c>
      <c r="AW631" s="12" t="s">
        <v>35</v>
      </c>
      <c r="AX631" s="12" t="s">
        <v>82</v>
      </c>
      <c r="AY631" s="170" t="s">
        <v>153</v>
      </c>
    </row>
    <row r="632" spans="2:51" s="12" customFormat="1" ht="11.25">
      <c r="B632" s="169"/>
      <c r="D632" s="164" t="s">
        <v>166</v>
      </c>
      <c r="E632" s="170" t="s">
        <v>1</v>
      </c>
      <c r="F632" s="171" t="s">
        <v>833</v>
      </c>
      <c r="H632" s="172">
        <v>0.36</v>
      </c>
      <c r="I632" s="173"/>
      <c r="L632" s="169"/>
      <c r="M632" s="174"/>
      <c r="T632" s="175"/>
      <c r="AT632" s="170" t="s">
        <v>166</v>
      </c>
      <c r="AU632" s="170" t="s">
        <v>91</v>
      </c>
      <c r="AV632" s="12" t="s">
        <v>91</v>
      </c>
      <c r="AW632" s="12" t="s">
        <v>35</v>
      </c>
      <c r="AX632" s="12" t="s">
        <v>82</v>
      </c>
      <c r="AY632" s="170" t="s">
        <v>153</v>
      </c>
    </row>
    <row r="633" spans="2:51" s="12" customFormat="1" ht="11.25">
      <c r="B633" s="169"/>
      <c r="D633" s="164" t="s">
        <v>166</v>
      </c>
      <c r="E633" s="170" t="s">
        <v>1</v>
      </c>
      <c r="F633" s="171" t="s">
        <v>834</v>
      </c>
      <c r="H633" s="172">
        <v>2.359</v>
      </c>
      <c r="I633" s="173"/>
      <c r="L633" s="169"/>
      <c r="M633" s="174"/>
      <c r="T633" s="175"/>
      <c r="AT633" s="170" t="s">
        <v>166</v>
      </c>
      <c r="AU633" s="170" t="s">
        <v>91</v>
      </c>
      <c r="AV633" s="12" t="s">
        <v>91</v>
      </c>
      <c r="AW633" s="12" t="s">
        <v>35</v>
      </c>
      <c r="AX633" s="12" t="s">
        <v>82</v>
      </c>
      <c r="AY633" s="170" t="s">
        <v>153</v>
      </c>
    </row>
    <row r="634" spans="2:51" s="12" customFormat="1" ht="11.25">
      <c r="B634" s="169"/>
      <c r="D634" s="164" t="s">
        <v>166</v>
      </c>
      <c r="E634" s="170" t="s">
        <v>1</v>
      </c>
      <c r="F634" s="171" t="s">
        <v>835</v>
      </c>
      <c r="H634" s="172">
        <v>3.2</v>
      </c>
      <c r="I634" s="173"/>
      <c r="L634" s="169"/>
      <c r="M634" s="174"/>
      <c r="T634" s="175"/>
      <c r="AT634" s="170" t="s">
        <v>166</v>
      </c>
      <c r="AU634" s="170" t="s">
        <v>91</v>
      </c>
      <c r="AV634" s="12" t="s">
        <v>91</v>
      </c>
      <c r="AW634" s="12" t="s">
        <v>35</v>
      </c>
      <c r="AX634" s="12" t="s">
        <v>82</v>
      </c>
      <c r="AY634" s="170" t="s">
        <v>153</v>
      </c>
    </row>
    <row r="635" spans="2:51" s="12" customFormat="1" ht="11.25">
      <c r="B635" s="169"/>
      <c r="D635" s="164" t="s">
        <v>166</v>
      </c>
      <c r="E635" s="170" t="s">
        <v>1</v>
      </c>
      <c r="F635" s="171" t="s">
        <v>836</v>
      </c>
      <c r="H635" s="172">
        <v>1.632</v>
      </c>
      <c r="I635" s="173"/>
      <c r="L635" s="169"/>
      <c r="M635" s="174"/>
      <c r="T635" s="175"/>
      <c r="AT635" s="170" t="s">
        <v>166</v>
      </c>
      <c r="AU635" s="170" t="s">
        <v>91</v>
      </c>
      <c r="AV635" s="12" t="s">
        <v>91</v>
      </c>
      <c r="AW635" s="12" t="s">
        <v>35</v>
      </c>
      <c r="AX635" s="12" t="s">
        <v>82</v>
      </c>
      <c r="AY635" s="170" t="s">
        <v>153</v>
      </c>
    </row>
    <row r="636" spans="2:51" s="12" customFormat="1" ht="11.25">
      <c r="B636" s="169"/>
      <c r="D636" s="164" t="s">
        <v>166</v>
      </c>
      <c r="E636" s="170" t="s">
        <v>1</v>
      </c>
      <c r="F636" s="171" t="s">
        <v>837</v>
      </c>
      <c r="H636" s="172">
        <v>1.12</v>
      </c>
      <c r="I636" s="173"/>
      <c r="L636" s="169"/>
      <c r="M636" s="174"/>
      <c r="T636" s="175"/>
      <c r="AT636" s="170" t="s">
        <v>166</v>
      </c>
      <c r="AU636" s="170" t="s">
        <v>91</v>
      </c>
      <c r="AV636" s="12" t="s">
        <v>91</v>
      </c>
      <c r="AW636" s="12" t="s">
        <v>35</v>
      </c>
      <c r="AX636" s="12" t="s">
        <v>82</v>
      </c>
      <c r="AY636" s="170" t="s">
        <v>153</v>
      </c>
    </row>
    <row r="637" spans="2:51" s="12" customFormat="1" ht="11.25">
      <c r="B637" s="169"/>
      <c r="D637" s="164" t="s">
        <v>166</v>
      </c>
      <c r="E637" s="170" t="s">
        <v>1</v>
      </c>
      <c r="F637" s="171" t="s">
        <v>838</v>
      </c>
      <c r="H637" s="172">
        <v>0.06</v>
      </c>
      <c r="I637" s="173"/>
      <c r="L637" s="169"/>
      <c r="M637" s="174"/>
      <c r="T637" s="175"/>
      <c r="AT637" s="170" t="s">
        <v>166</v>
      </c>
      <c r="AU637" s="170" t="s">
        <v>91</v>
      </c>
      <c r="AV637" s="12" t="s">
        <v>91</v>
      </c>
      <c r="AW637" s="12" t="s">
        <v>35</v>
      </c>
      <c r="AX637" s="12" t="s">
        <v>82</v>
      </c>
      <c r="AY637" s="170" t="s">
        <v>153</v>
      </c>
    </row>
    <row r="638" spans="2:51" s="12" customFormat="1" ht="11.25">
      <c r="B638" s="169"/>
      <c r="D638" s="164" t="s">
        <v>166</v>
      </c>
      <c r="E638" s="170" t="s">
        <v>1</v>
      </c>
      <c r="F638" s="171" t="s">
        <v>839</v>
      </c>
      <c r="H638" s="172">
        <v>1.4</v>
      </c>
      <c r="I638" s="173"/>
      <c r="L638" s="169"/>
      <c r="M638" s="174"/>
      <c r="T638" s="175"/>
      <c r="AT638" s="170" t="s">
        <v>166</v>
      </c>
      <c r="AU638" s="170" t="s">
        <v>91</v>
      </c>
      <c r="AV638" s="12" t="s">
        <v>91</v>
      </c>
      <c r="AW638" s="12" t="s">
        <v>35</v>
      </c>
      <c r="AX638" s="12" t="s">
        <v>82</v>
      </c>
      <c r="AY638" s="170" t="s">
        <v>153</v>
      </c>
    </row>
    <row r="639" spans="2:51" s="12" customFormat="1" ht="11.25">
      <c r="B639" s="169"/>
      <c r="D639" s="164" t="s">
        <v>166</v>
      </c>
      <c r="E639" s="170" t="s">
        <v>1</v>
      </c>
      <c r="F639" s="171" t="s">
        <v>840</v>
      </c>
      <c r="H639" s="172">
        <v>3.735</v>
      </c>
      <c r="I639" s="173"/>
      <c r="L639" s="169"/>
      <c r="M639" s="174"/>
      <c r="T639" s="175"/>
      <c r="AT639" s="170" t="s">
        <v>166</v>
      </c>
      <c r="AU639" s="170" t="s">
        <v>91</v>
      </c>
      <c r="AV639" s="12" t="s">
        <v>91</v>
      </c>
      <c r="AW639" s="12" t="s">
        <v>35</v>
      </c>
      <c r="AX639" s="12" t="s">
        <v>82</v>
      </c>
      <c r="AY639" s="170" t="s">
        <v>153</v>
      </c>
    </row>
    <row r="640" spans="2:51" s="12" customFormat="1" ht="11.25">
      <c r="B640" s="169"/>
      <c r="D640" s="164" t="s">
        <v>166</v>
      </c>
      <c r="E640" s="170" t="s">
        <v>1</v>
      </c>
      <c r="F640" s="171" t="s">
        <v>841</v>
      </c>
      <c r="H640" s="172">
        <v>0.135</v>
      </c>
      <c r="I640" s="173"/>
      <c r="L640" s="169"/>
      <c r="M640" s="174"/>
      <c r="T640" s="175"/>
      <c r="AT640" s="170" t="s">
        <v>166</v>
      </c>
      <c r="AU640" s="170" t="s">
        <v>91</v>
      </c>
      <c r="AV640" s="12" t="s">
        <v>91</v>
      </c>
      <c r="AW640" s="12" t="s">
        <v>35</v>
      </c>
      <c r="AX640" s="12" t="s">
        <v>82</v>
      </c>
      <c r="AY640" s="170" t="s">
        <v>153</v>
      </c>
    </row>
    <row r="641" spans="2:51" s="15" customFormat="1" ht="11.25">
      <c r="B641" s="200"/>
      <c r="D641" s="164" t="s">
        <v>166</v>
      </c>
      <c r="E641" s="201" t="s">
        <v>1</v>
      </c>
      <c r="F641" s="202" t="s">
        <v>819</v>
      </c>
      <c r="H641" s="203">
        <v>25.959</v>
      </c>
      <c r="I641" s="204"/>
      <c r="L641" s="200"/>
      <c r="M641" s="205"/>
      <c r="T641" s="206"/>
      <c r="AT641" s="201" t="s">
        <v>166</v>
      </c>
      <c r="AU641" s="201" t="s">
        <v>91</v>
      </c>
      <c r="AV641" s="15" t="s">
        <v>180</v>
      </c>
      <c r="AW641" s="15" t="s">
        <v>35</v>
      </c>
      <c r="AX641" s="15" t="s">
        <v>82</v>
      </c>
      <c r="AY641" s="201" t="s">
        <v>153</v>
      </c>
    </row>
    <row r="642" spans="2:51" s="12" customFormat="1" ht="11.25">
      <c r="B642" s="169"/>
      <c r="D642" s="164" t="s">
        <v>166</v>
      </c>
      <c r="E642" s="170" t="s">
        <v>1</v>
      </c>
      <c r="F642" s="171" t="s">
        <v>842</v>
      </c>
      <c r="H642" s="172">
        <v>3.146</v>
      </c>
      <c r="I642" s="173"/>
      <c r="L642" s="169"/>
      <c r="M642" s="174"/>
      <c r="T642" s="175"/>
      <c r="AT642" s="170" t="s">
        <v>166</v>
      </c>
      <c r="AU642" s="170" t="s">
        <v>91</v>
      </c>
      <c r="AV642" s="12" t="s">
        <v>91</v>
      </c>
      <c r="AW642" s="12" t="s">
        <v>35</v>
      </c>
      <c r="AX642" s="12" t="s">
        <v>82</v>
      </c>
      <c r="AY642" s="170" t="s">
        <v>153</v>
      </c>
    </row>
    <row r="643" spans="2:51" s="12" customFormat="1" ht="11.25">
      <c r="B643" s="169"/>
      <c r="D643" s="164" t="s">
        <v>166</v>
      </c>
      <c r="E643" s="170" t="s">
        <v>1</v>
      </c>
      <c r="F643" s="171" t="s">
        <v>843</v>
      </c>
      <c r="H643" s="172">
        <v>0.27</v>
      </c>
      <c r="I643" s="173"/>
      <c r="L643" s="169"/>
      <c r="M643" s="174"/>
      <c r="T643" s="175"/>
      <c r="AT643" s="170" t="s">
        <v>166</v>
      </c>
      <c r="AU643" s="170" t="s">
        <v>91</v>
      </c>
      <c r="AV643" s="12" t="s">
        <v>91</v>
      </c>
      <c r="AW643" s="12" t="s">
        <v>35</v>
      </c>
      <c r="AX643" s="12" t="s">
        <v>82</v>
      </c>
      <c r="AY643" s="170" t="s">
        <v>153</v>
      </c>
    </row>
    <row r="644" spans="2:51" s="12" customFormat="1" ht="11.25">
      <c r="B644" s="169"/>
      <c r="D644" s="164" t="s">
        <v>166</v>
      </c>
      <c r="E644" s="170" t="s">
        <v>1</v>
      </c>
      <c r="F644" s="171" t="s">
        <v>844</v>
      </c>
      <c r="H644" s="172">
        <v>0.12</v>
      </c>
      <c r="I644" s="173"/>
      <c r="L644" s="169"/>
      <c r="M644" s="174"/>
      <c r="T644" s="175"/>
      <c r="AT644" s="170" t="s">
        <v>166</v>
      </c>
      <c r="AU644" s="170" t="s">
        <v>91</v>
      </c>
      <c r="AV644" s="12" t="s">
        <v>91</v>
      </c>
      <c r="AW644" s="12" t="s">
        <v>35</v>
      </c>
      <c r="AX644" s="12" t="s">
        <v>82</v>
      </c>
      <c r="AY644" s="170" t="s">
        <v>153</v>
      </c>
    </row>
    <row r="645" spans="2:51" s="12" customFormat="1" ht="11.25">
      <c r="B645" s="169"/>
      <c r="D645" s="164" t="s">
        <v>166</v>
      </c>
      <c r="E645" s="170" t="s">
        <v>1</v>
      </c>
      <c r="F645" s="171" t="s">
        <v>845</v>
      </c>
      <c r="H645" s="172">
        <v>4.07</v>
      </c>
      <c r="I645" s="173"/>
      <c r="L645" s="169"/>
      <c r="M645" s="174"/>
      <c r="T645" s="175"/>
      <c r="AT645" s="170" t="s">
        <v>166</v>
      </c>
      <c r="AU645" s="170" t="s">
        <v>91</v>
      </c>
      <c r="AV645" s="12" t="s">
        <v>91</v>
      </c>
      <c r="AW645" s="12" t="s">
        <v>35</v>
      </c>
      <c r="AX645" s="12" t="s">
        <v>82</v>
      </c>
      <c r="AY645" s="170" t="s">
        <v>153</v>
      </c>
    </row>
    <row r="646" spans="2:51" s="12" customFormat="1" ht="11.25">
      <c r="B646" s="169"/>
      <c r="D646" s="164" t="s">
        <v>166</v>
      </c>
      <c r="E646" s="170" t="s">
        <v>1</v>
      </c>
      <c r="F646" s="171" t="s">
        <v>846</v>
      </c>
      <c r="H646" s="172">
        <v>2.34</v>
      </c>
      <c r="I646" s="173"/>
      <c r="L646" s="169"/>
      <c r="M646" s="174"/>
      <c r="T646" s="175"/>
      <c r="AT646" s="170" t="s">
        <v>166</v>
      </c>
      <c r="AU646" s="170" t="s">
        <v>91</v>
      </c>
      <c r="AV646" s="12" t="s">
        <v>91</v>
      </c>
      <c r="AW646" s="12" t="s">
        <v>35</v>
      </c>
      <c r="AX646" s="12" t="s">
        <v>82</v>
      </c>
      <c r="AY646" s="170" t="s">
        <v>153</v>
      </c>
    </row>
    <row r="647" spans="2:51" s="12" customFormat="1" ht="11.25">
      <c r="B647" s="169"/>
      <c r="D647" s="164" t="s">
        <v>166</v>
      </c>
      <c r="E647" s="170" t="s">
        <v>1</v>
      </c>
      <c r="F647" s="171" t="s">
        <v>837</v>
      </c>
      <c r="H647" s="172">
        <v>1.12</v>
      </c>
      <c r="I647" s="173"/>
      <c r="L647" s="169"/>
      <c r="M647" s="174"/>
      <c r="T647" s="175"/>
      <c r="AT647" s="170" t="s">
        <v>166</v>
      </c>
      <c r="AU647" s="170" t="s">
        <v>91</v>
      </c>
      <c r="AV647" s="12" t="s">
        <v>91</v>
      </c>
      <c r="AW647" s="12" t="s">
        <v>35</v>
      </c>
      <c r="AX647" s="12" t="s">
        <v>82</v>
      </c>
      <c r="AY647" s="170" t="s">
        <v>153</v>
      </c>
    </row>
    <row r="648" spans="2:51" s="12" customFormat="1" ht="11.25">
      <c r="B648" s="169"/>
      <c r="D648" s="164" t="s">
        <v>166</v>
      </c>
      <c r="E648" s="170" t="s">
        <v>1</v>
      </c>
      <c r="F648" s="171" t="s">
        <v>847</v>
      </c>
      <c r="H648" s="172">
        <v>6.897</v>
      </c>
      <c r="I648" s="173"/>
      <c r="L648" s="169"/>
      <c r="M648" s="174"/>
      <c r="T648" s="175"/>
      <c r="AT648" s="170" t="s">
        <v>166</v>
      </c>
      <c r="AU648" s="170" t="s">
        <v>91</v>
      </c>
      <c r="AV648" s="12" t="s">
        <v>91</v>
      </c>
      <c r="AW648" s="12" t="s">
        <v>35</v>
      </c>
      <c r="AX648" s="12" t="s">
        <v>82</v>
      </c>
      <c r="AY648" s="170" t="s">
        <v>153</v>
      </c>
    </row>
    <row r="649" spans="2:51" s="12" customFormat="1" ht="11.25">
      <c r="B649" s="169"/>
      <c r="D649" s="164" t="s">
        <v>166</v>
      </c>
      <c r="E649" s="170" t="s">
        <v>1</v>
      </c>
      <c r="F649" s="171" t="s">
        <v>843</v>
      </c>
      <c r="H649" s="172">
        <v>0.27</v>
      </c>
      <c r="I649" s="173"/>
      <c r="L649" s="169"/>
      <c r="M649" s="174"/>
      <c r="T649" s="175"/>
      <c r="AT649" s="170" t="s">
        <v>166</v>
      </c>
      <c r="AU649" s="170" t="s">
        <v>91</v>
      </c>
      <c r="AV649" s="12" t="s">
        <v>91</v>
      </c>
      <c r="AW649" s="12" t="s">
        <v>35</v>
      </c>
      <c r="AX649" s="12" t="s">
        <v>82</v>
      </c>
      <c r="AY649" s="170" t="s">
        <v>153</v>
      </c>
    </row>
    <row r="650" spans="2:51" s="12" customFormat="1" ht="11.25">
      <c r="B650" s="169"/>
      <c r="D650" s="164" t="s">
        <v>166</v>
      </c>
      <c r="E650" s="170" t="s">
        <v>1</v>
      </c>
      <c r="F650" s="171" t="s">
        <v>848</v>
      </c>
      <c r="H650" s="172">
        <v>2.61</v>
      </c>
      <c r="I650" s="173"/>
      <c r="L650" s="169"/>
      <c r="M650" s="174"/>
      <c r="T650" s="175"/>
      <c r="AT650" s="170" t="s">
        <v>166</v>
      </c>
      <c r="AU650" s="170" t="s">
        <v>91</v>
      </c>
      <c r="AV650" s="12" t="s">
        <v>91</v>
      </c>
      <c r="AW650" s="12" t="s">
        <v>35</v>
      </c>
      <c r="AX650" s="12" t="s">
        <v>82</v>
      </c>
      <c r="AY650" s="170" t="s">
        <v>153</v>
      </c>
    </row>
    <row r="651" spans="2:51" s="12" customFormat="1" ht="11.25">
      <c r="B651" s="169"/>
      <c r="D651" s="164" t="s">
        <v>166</v>
      </c>
      <c r="E651" s="170" t="s">
        <v>1</v>
      </c>
      <c r="F651" s="171" t="s">
        <v>844</v>
      </c>
      <c r="H651" s="172">
        <v>0.12</v>
      </c>
      <c r="I651" s="173"/>
      <c r="L651" s="169"/>
      <c r="M651" s="174"/>
      <c r="T651" s="175"/>
      <c r="AT651" s="170" t="s">
        <v>166</v>
      </c>
      <c r="AU651" s="170" t="s">
        <v>91</v>
      </c>
      <c r="AV651" s="12" t="s">
        <v>91</v>
      </c>
      <c r="AW651" s="12" t="s">
        <v>35</v>
      </c>
      <c r="AX651" s="12" t="s">
        <v>82</v>
      </c>
      <c r="AY651" s="170" t="s">
        <v>153</v>
      </c>
    </row>
    <row r="652" spans="2:51" s="15" customFormat="1" ht="11.25">
      <c r="B652" s="200"/>
      <c r="D652" s="164" t="s">
        <v>166</v>
      </c>
      <c r="E652" s="201" t="s">
        <v>1</v>
      </c>
      <c r="F652" s="202" t="s">
        <v>819</v>
      </c>
      <c r="H652" s="203">
        <v>20.963</v>
      </c>
      <c r="I652" s="204"/>
      <c r="L652" s="200"/>
      <c r="M652" s="205"/>
      <c r="T652" s="206"/>
      <c r="AT652" s="201" t="s">
        <v>166</v>
      </c>
      <c r="AU652" s="201" t="s">
        <v>91</v>
      </c>
      <c r="AV652" s="15" t="s">
        <v>180</v>
      </c>
      <c r="AW652" s="15" t="s">
        <v>35</v>
      </c>
      <c r="AX652" s="15" t="s">
        <v>82</v>
      </c>
      <c r="AY652" s="201" t="s">
        <v>153</v>
      </c>
    </row>
    <row r="653" spans="2:51" s="13" customFormat="1" ht="11.25">
      <c r="B653" s="176"/>
      <c r="D653" s="164" t="s">
        <v>166</v>
      </c>
      <c r="E653" s="177" t="s">
        <v>1</v>
      </c>
      <c r="F653" s="178" t="s">
        <v>174</v>
      </c>
      <c r="H653" s="179">
        <v>104.09</v>
      </c>
      <c r="I653" s="180"/>
      <c r="L653" s="176"/>
      <c r="M653" s="181"/>
      <c r="T653" s="182"/>
      <c r="AT653" s="177" t="s">
        <v>166</v>
      </c>
      <c r="AU653" s="177" t="s">
        <v>91</v>
      </c>
      <c r="AV653" s="13" t="s">
        <v>160</v>
      </c>
      <c r="AW653" s="13" t="s">
        <v>35</v>
      </c>
      <c r="AX653" s="13" t="s">
        <v>21</v>
      </c>
      <c r="AY653" s="177" t="s">
        <v>153</v>
      </c>
    </row>
    <row r="654" spans="2:65" s="1" customFormat="1" ht="33" customHeight="1">
      <c r="B654" s="34"/>
      <c r="C654" s="153" t="s">
        <v>849</v>
      </c>
      <c r="D654" s="153" t="s">
        <v>155</v>
      </c>
      <c r="E654" s="154" t="s">
        <v>850</v>
      </c>
      <c r="F654" s="155" t="s">
        <v>851</v>
      </c>
      <c r="G654" s="156" t="s">
        <v>264</v>
      </c>
      <c r="H654" s="157">
        <v>104.09</v>
      </c>
      <c r="I654" s="158"/>
      <c r="J654" s="159">
        <f>ROUND(I654*H654,2)</f>
        <v>0</v>
      </c>
      <c r="K654" s="155" t="s">
        <v>159</v>
      </c>
      <c r="L654" s="34"/>
      <c r="M654" s="160" t="s">
        <v>1</v>
      </c>
      <c r="N654" s="127" t="s">
        <v>47</v>
      </c>
      <c r="P654" s="161">
        <f>O654*H654</f>
        <v>0</v>
      </c>
      <c r="Q654" s="161">
        <v>0.0052</v>
      </c>
      <c r="R654" s="161">
        <f>Q654*H654</f>
        <v>0.541268</v>
      </c>
      <c r="S654" s="161">
        <v>0</v>
      </c>
      <c r="T654" s="162">
        <f>S654*H654</f>
        <v>0</v>
      </c>
      <c r="AR654" s="163" t="s">
        <v>261</v>
      </c>
      <c r="AT654" s="163" t="s">
        <v>155</v>
      </c>
      <c r="AU654" s="163" t="s">
        <v>91</v>
      </c>
      <c r="AY654" s="17" t="s">
        <v>153</v>
      </c>
      <c r="BE654" s="96">
        <f>IF(N654="základní",J654,0)</f>
        <v>0</v>
      </c>
      <c r="BF654" s="96">
        <f>IF(N654="snížená",J654,0)</f>
        <v>0</v>
      </c>
      <c r="BG654" s="96">
        <f>IF(N654="zákl. přenesená",J654,0)</f>
        <v>0</v>
      </c>
      <c r="BH654" s="96">
        <f>IF(N654="sníž. přenesená",J654,0)</f>
        <v>0</v>
      </c>
      <c r="BI654" s="96">
        <f>IF(N654="nulová",J654,0)</f>
        <v>0</v>
      </c>
      <c r="BJ654" s="17" t="s">
        <v>21</v>
      </c>
      <c r="BK654" s="96">
        <f>ROUND(I654*H654,2)</f>
        <v>0</v>
      </c>
      <c r="BL654" s="17" t="s">
        <v>261</v>
      </c>
      <c r="BM654" s="163" t="s">
        <v>852</v>
      </c>
    </row>
    <row r="655" spans="2:47" s="1" customFormat="1" ht="29.25">
      <c r="B655" s="34"/>
      <c r="D655" s="164" t="s">
        <v>162</v>
      </c>
      <c r="F655" s="165" t="s">
        <v>853</v>
      </c>
      <c r="I655" s="129"/>
      <c r="L655" s="34"/>
      <c r="M655" s="166"/>
      <c r="T655" s="58"/>
      <c r="AT655" s="17" t="s">
        <v>162</v>
      </c>
      <c r="AU655" s="17" t="s">
        <v>91</v>
      </c>
    </row>
    <row r="656" spans="2:47" s="1" customFormat="1" ht="11.25">
      <c r="B656" s="34"/>
      <c r="D656" s="167" t="s">
        <v>164</v>
      </c>
      <c r="F656" s="168" t="s">
        <v>854</v>
      </c>
      <c r="I656" s="129"/>
      <c r="L656" s="34"/>
      <c r="M656" s="166"/>
      <c r="T656" s="58"/>
      <c r="AT656" s="17" t="s">
        <v>164</v>
      </c>
      <c r="AU656" s="17" t="s">
        <v>91</v>
      </c>
    </row>
    <row r="657" spans="2:65" s="1" customFormat="1" ht="37.9" customHeight="1">
      <c r="B657" s="34"/>
      <c r="C657" s="189" t="s">
        <v>855</v>
      </c>
      <c r="D657" s="189" t="s">
        <v>562</v>
      </c>
      <c r="E657" s="190" t="s">
        <v>856</v>
      </c>
      <c r="F657" s="191" t="s">
        <v>857</v>
      </c>
      <c r="G657" s="192" t="s">
        <v>264</v>
      </c>
      <c r="H657" s="193">
        <v>109.295</v>
      </c>
      <c r="I657" s="194"/>
      <c r="J657" s="195">
        <f>ROUND(I657*H657,2)</f>
        <v>0</v>
      </c>
      <c r="K657" s="191" t="s">
        <v>159</v>
      </c>
      <c r="L657" s="196"/>
      <c r="M657" s="197" t="s">
        <v>1</v>
      </c>
      <c r="N657" s="198" t="s">
        <v>47</v>
      </c>
      <c r="P657" s="161">
        <f>O657*H657</f>
        <v>0</v>
      </c>
      <c r="Q657" s="161">
        <v>0.022</v>
      </c>
      <c r="R657" s="161">
        <f>Q657*H657</f>
        <v>2.40449</v>
      </c>
      <c r="S657" s="161">
        <v>0</v>
      </c>
      <c r="T657" s="162">
        <f>S657*H657</f>
        <v>0</v>
      </c>
      <c r="AR657" s="163" t="s">
        <v>439</v>
      </c>
      <c r="AT657" s="163" t="s">
        <v>562</v>
      </c>
      <c r="AU657" s="163" t="s">
        <v>91</v>
      </c>
      <c r="AY657" s="17" t="s">
        <v>153</v>
      </c>
      <c r="BE657" s="96">
        <f>IF(N657="základní",J657,0)</f>
        <v>0</v>
      </c>
      <c r="BF657" s="96">
        <f>IF(N657="snížená",J657,0)</f>
        <v>0</v>
      </c>
      <c r="BG657" s="96">
        <f>IF(N657="zákl. přenesená",J657,0)</f>
        <v>0</v>
      </c>
      <c r="BH657" s="96">
        <f>IF(N657="sníž. přenesená",J657,0)</f>
        <v>0</v>
      </c>
      <c r="BI657" s="96">
        <f>IF(N657="nulová",J657,0)</f>
        <v>0</v>
      </c>
      <c r="BJ657" s="17" t="s">
        <v>21</v>
      </c>
      <c r="BK657" s="96">
        <f>ROUND(I657*H657,2)</f>
        <v>0</v>
      </c>
      <c r="BL657" s="17" t="s">
        <v>261</v>
      </c>
      <c r="BM657" s="163" t="s">
        <v>858</v>
      </c>
    </row>
    <row r="658" spans="2:47" s="1" customFormat="1" ht="19.5">
      <c r="B658" s="34"/>
      <c r="D658" s="164" t="s">
        <v>162</v>
      </c>
      <c r="F658" s="165" t="s">
        <v>859</v>
      </c>
      <c r="I658" s="129"/>
      <c r="L658" s="34"/>
      <c r="M658" s="166"/>
      <c r="T658" s="58"/>
      <c r="AT658" s="17" t="s">
        <v>162</v>
      </c>
      <c r="AU658" s="17" t="s">
        <v>91</v>
      </c>
    </row>
    <row r="659" spans="2:51" s="12" customFormat="1" ht="11.25">
      <c r="B659" s="169"/>
      <c r="D659" s="164" t="s">
        <v>166</v>
      </c>
      <c r="E659" s="170" t="s">
        <v>1</v>
      </c>
      <c r="F659" s="171" t="s">
        <v>860</v>
      </c>
      <c r="H659" s="172">
        <v>109.295</v>
      </c>
      <c r="I659" s="173"/>
      <c r="L659" s="169"/>
      <c r="M659" s="174"/>
      <c r="T659" s="175"/>
      <c r="AT659" s="170" t="s">
        <v>166</v>
      </c>
      <c r="AU659" s="170" t="s">
        <v>91</v>
      </c>
      <c r="AV659" s="12" t="s">
        <v>91</v>
      </c>
      <c r="AW659" s="12" t="s">
        <v>35</v>
      </c>
      <c r="AX659" s="12" t="s">
        <v>21</v>
      </c>
      <c r="AY659" s="170" t="s">
        <v>153</v>
      </c>
    </row>
    <row r="660" spans="2:65" s="1" customFormat="1" ht="33" customHeight="1">
      <c r="B660" s="34"/>
      <c r="C660" s="153" t="s">
        <v>861</v>
      </c>
      <c r="D660" s="153" t="s">
        <v>155</v>
      </c>
      <c r="E660" s="154" t="s">
        <v>862</v>
      </c>
      <c r="F660" s="155" t="s">
        <v>863</v>
      </c>
      <c r="G660" s="156" t="s">
        <v>264</v>
      </c>
      <c r="H660" s="157">
        <v>30.018</v>
      </c>
      <c r="I660" s="158"/>
      <c r="J660" s="159">
        <f>ROUND(I660*H660,2)</f>
        <v>0</v>
      </c>
      <c r="K660" s="155" t="s">
        <v>159</v>
      </c>
      <c r="L660" s="34"/>
      <c r="M660" s="160" t="s">
        <v>1</v>
      </c>
      <c r="N660" s="127" t="s">
        <v>47</v>
      </c>
      <c r="P660" s="161">
        <f>O660*H660</f>
        <v>0</v>
      </c>
      <c r="Q660" s="161">
        <v>0</v>
      </c>
      <c r="R660" s="161">
        <f>Q660*H660</f>
        <v>0</v>
      </c>
      <c r="S660" s="161">
        <v>0</v>
      </c>
      <c r="T660" s="162">
        <f>S660*H660</f>
        <v>0</v>
      </c>
      <c r="AR660" s="163" t="s">
        <v>261</v>
      </c>
      <c r="AT660" s="163" t="s">
        <v>155</v>
      </c>
      <c r="AU660" s="163" t="s">
        <v>91</v>
      </c>
      <c r="AY660" s="17" t="s">
        <v>153</v>
      </c>
      <c r="BE660" s="96">
        <f>IF(N660="základní",J660,0)</f>
        <v>0</v>
      </c>
      <c r="BF660" s="96">
        <f>IF(N660="snížená",J660,0)</f>
        <v>0</v>
      </c>
      <c r="BG660" s="96">
        <f>IF(N660="zákl. přenesená",J660,0)</f>
        <v>0</v>
      </c>
      <c r="BH660" s="96">
        <f>IF(N660="sníž. přenesená",J660,0)</f>
        <v>0</v>
      </c>
      <c r="BI660" s="96">
        <f>IF(N660="nulová",J660,0)</f>
        <v>0</v>
      </c>
      <c r="BJ660" s="17" t="s">
        <v>21</v>
      </c>
      <c r="BK660" s="96">
        <f>ROUND(I660*H660,2)</f>
        <v>0</v>
      </c>
      <c r="BL660" s="17" t="s">
        <v>261</v>
      </c>
      <c r="BM660" s="163" t="s">
        <v>864</v>
      </c>
    </row>
    <row r="661" spans="2:47" s="1" customFormat="1" ht="29.25">
      <c r="B661" s="34"/>
      <c r="D661" s="164" t="s">
        <v>162</v>
      </c>
      <c r="F661" s="165" t="s">
        <v>865</v>
      </c>
      <c r="I661" s="129"/>
      <c r="L661" s="34"/>
      <c r="M661" s="166"/>
      <c r="T661" s="58"/>
      <c r="AT661" s="17" t="s">
        <v>162</v>
      </c>
      <c r="AU661" s="17" t="s">
        <v>91</v>
      </c>
    </row>
    <row r="662" spans="2:47" s="1" customFormat="1" ht="11.25">
      <c r="B662" s="34"/>
      <c r="D662" s="167" t="s">
        <v>164</v>
      </c>
      <c r="F662" s="168" t="s">
        <v>866</v>
      </c>
      <c r="I662" s="129"/>
      <c r="L662" s="34"/>
      <c r="M662" s="166"/>
      <c r="T662" s="58"/>
      <c r="AT662" s="17" t="s">
        <v>164</v>
      </c>
      <c r="AU662" s="17" t="s">
        <v>91</v>
      </c>
    </row>
    <row r="663" spans="2:51" s="12" customFormat="1" ht="11.25">
      <c r="B663" s="169"/>
      <c r="D663" s="164" t="s">
        <v>166</v>
      </c>
      <c r="E663" s="170" t="s">
        <v>1</v>
      </c>
      <c r="F663" s="171" t="s">
        <v>814</v>
      </c>
      <c r="H663" s="172">
        <v>1.32</v>
      </c>
      <c r="I663" s="173"/>
      <c r="L663" s="169"/>
      <c r="M663" s="174"/>
      <c r="T663" s="175"/>
      <c r="AT663" s="170" t="s">
        <v>166</v>
      </c>
      <c r="AU663" s="170" t="s">
        <v>91</v>
      </c>
      <c r="AV663" s="12" t="s">
        <v>91</v>
      </c>
      <c r="AW663" s="12" t="s">
        <v>35</v>
      </c>
      <c r="AX663" s="12" t="s">
        <v>82</v>
      </c>
      <c r="AY663" s="170" t="s">
        <v>153</v>
      </c>
    </row>
    <row r="664" spans="2:51" s="12" customFormat="1" ht="11.25">
      <c r="B664" s="169"/>
      <c r="D664" s="164" t="s">
        <v>166</v>
      </c>
      <c r="E664" s="170" t="s">
        <v>1</v>
      </c>
      <c r="F664" s="171" t="s">
        <v>815</v>
      </c>
      <c r="H664" s="172">
        <v>1.815</v>
      </c>
      <c r="I664" s="173"/>
      <c r="L664" s="169"/>
      <c r="M664" s="174"/>
      <c r="T664" s="175"/>
      <c r="AT664" s="170" t="s">
        <v>166</v>
      </c>
      <c r="AU664" s="170" t="s">
        <v>91</v>
      </c>
      <c r="AV664" s="12" t="s">
        <v>91</v>
      </c>
      <c r="AW664" s="12" t="s">
        <v>35</v>
      </c>
      <c r="AX664" s="12" t="s">
        <v>82</v>
      </c>
      <c r="AY664" s="170" t="s">
        <v>153</v>
      </c>
    </row>
    <row r="665" spans="2:51" s="12" customFormat="1" ht="11.25">
      <c r="B665" s="169"/>
      <c r="D665" s="164" t="s">
        <v>166</v>
      </c>
      <c r="E665" s="170" t="s">
        <v>1</v>
      </c>
      <c r="F665" s="171" t="s">
        <v>816</v>
      </c>
      <c r="H665" s="172">
        <v>4.05</v>
      </c>
      <c r="I665" s="173"/>
      <c r="L665" s="169"/>
      <c r="M665" s="174"/>
      <c r="T665" s="175"/>
      <c r="AT665" s="170" t="s">
        <v>166</v>
      </c>
      <c r="AU665" s="170" t="s">
        <v>91</v>
      </c>
      <c r="AV665" s="12" t="s">
        <v>91</v>
      </c>
      <c r="AW665" s="12" t="s">
        <v>35</v>
      </c>
      <c r="AX665" s="12" t="s">
        <v>82</v>
      </c>
      <c r="AY665" s="170" t="s">
        <v>153</v>
      </c>
    </row>
    <row r="666" spans="2:51" s="12" customFormat="1" ht="11.25">
      <c r="B666" s="169"/>
      <c r="D666" s="164" t="s">
        <v>166</v>
      </c>
      <c r="E666" s="170" t="s">
        <v>1</v>
      </c>
      <c r="F666" s="171" t="s">
        <v>817</v>
      </c>
      <c r="H666" s="172">
        <v>3.375</v>
      </c>
      <c r="I666" s="173"/>
      <c r="L666" s="169"/>
      <c r="M666" s="174"/>
      <c r="T666" s="175"/>
      <c r="AT666" s="170" t="s">
        <v>166</v>
      </c>
      <c r="AU666" s="170" t="s">
        <v>91</v>
      </c>
      <c r="AV666" s="12" t="s">
        <v>91</v>
      </c>
      <c r="AW666" s="12" t="s">
        <v>35</v>
      </c>
      <c r="AX666" s="12" t="s">
        <v>82</v>
      </c>
      <c r="AY666" s="170" t="s">
        <v>153</v>
      </c>
    </row>
    <row r="667" spans="2:51" s="12" customFormat="1" ht="11.25">
      <c r="B667" s="169"/>
      <c r="D667" s="164" t="s">
        <v>166</v>
      </c>
      <c r="E667" s="170" t="s">
        <v>1</v>
      </c>
      <c r="F667" s="171" t="s">
        <v>818</v>
      </c>
      <c r="H667" s="172">
        <v>0.72</v>
      </c>
      <c r="I667" s="173"/>
      <c r="L667" s="169"/>
      <c r="M667" s="174"/>
      <c r="T667" s="175"/>
      <c r="AT667" s="170" t="s">
        <v>166</v>
      </c>
      <c r="AU667" s="170" t="s">
        <v>91</v>
      </c>
      <c r="AV667" s="12" t="s">
        <v>91</v>
      </c>
      <c r="AW667" s="12" t="s">
        <v>35</v>
      </c>
      <c r="AX667" s="12" t="s">
        <v>82</v>
      </c>
      <c r="AY667" s="170" t="s">
        <v>153</v>
      </c>
    </row>
    <row r="668" spans="2:51" s="15" customFormat="1" ht="11.25">
      <c r="B668" s="200"/>
      <c r="D668" s="164" t="s">
        <v>166</v>
      </c>
      <c r="E668" s="201" t="s">
        <v>1</v>
      </c>
      <c r="F668" s="202" t="s">
        <v>819</v>
      </c>
      <c r="H668" s="203">
        <v>11.28</v>
      </c>
      <c r="I668" s="204"/>
      <c r="L668" s="200"/>
      <c r="M668" s="205"/>
      <c r="T668" s="206"/>
      <c r="AT668" s="201" t="s">
        <v>166</v>
      </c>
      <c r="AU668" s="201" t="s">
        <v>91</v>
      </c>
      <c r="AV668" s="15" t="s">
        <v>180</v>
      </c>
      <c r="AW668" s="15" t="s">
        <v>35</v>
      </c>
      <c r="AX668" s="15" t="s">
        <v>82</v>
      </c>
      <c r="AY668" s="201" t="s">
        <v>153</v>
      </c>
    </row>
    <row r="669" spans="2:51" s="12" customFormat="1" ht="11.25">
      <c r="B669" s="169"/>
      <c r="D669" s="164" t="s">
        <v>166</v>
      </c>
      <c r="E669" s="170" t="s">
        <v>1</v>
      </c>
      <c r="F669" s="171" t="s">
        <v>826</v>
      </c>
      <c r="H669" s="172">
        <v>0.3</v>
      </c>
      <c r="I669" s="173"/>
      <c r="L669" s="169"/>
      <c r="M669" s="174"/>
      <c r="T669" s="175"/>
      <c r="AT669" s="170" t="s">
        <v>166</v>
      </c>
      <c r="AU669" s="170" t="s">
        <v>91</v>
      </c>
      <c r="AV669" s="12" t="s">
        <v>91</v>
      </c>
      <c r="AW669" s="12" t="s">
        <v>35</v>
      </c>
      <c r="AX669" s="12" t="s">
        <v>82</v>
      </c>
      <c r="AY669" s="170" t="s">
        <v>153</v>
      </c>
    </row>
    <row r="670" spans="2:51" s="12" customFormat="1" ht="11.25">
      <c r="B670" s="169"/>
      <c r="D670" s="164" t="s">
        <v>166</v>
      </c>
      <c r="E670" s="170" t="s">
        <v>1</v>
      </c>
      <c r="F670" s="171" t="s">
        <v>827</v>
      </c>
      <c r="H670" s="172">
        <v>4.8</v>
      </c>
      <c r="I670" s="173"/>
      <c r="L670" s="169"/>
      <c r="M670" s="174"/>
      <c r="T670" s="175"/>
      <c r="AT670" s="170" t="s">
        <v>166</v>
      </c>
      <c r="AU670" s="170" t="s">
        <v>91</v>
      </c>
      <c r="AV670" s="12" t="s">
        <v>91</v>
      </c>
      <c r="AW670" s="12" t="s">
        <v>35</v>
      </c>
      <c r="AX670" s="12" t="s">
        <v>82</v>
      </c>
      <c r="AY670" s="170" t="s">
        <v>153</v>
      </c>
    </row>
    <row r="671" spans="2:51" s="12" customFormat="1" ht="11.25">
      <c r="B671" s="169"/>
      <c r="D671" s="164" t="s">
        <v>166</v>
      </c>
      <c r="E671" s="170" t="s">
        <v>1</v>
      </c>
      <c r="F671" s="171" t="s">
        <v>828</v>
      </c>
      <c r="H671" s="172">
        <v>0.99</v>
      </c>
      <c r="I671" s="173"/>
      <c r="L671" s="169"/>
      <c r="M671" s="174"/>
      <c r="T671" s="175"/>
      <c r="AT671" s="170" t="s">
        <v>166</v>
      </c>
      <c r="AU671" s="170" t="s">
        <v>91</v>
      </c>
      <c r="AV671" s="12" t="s">
        <v>91</v>
      </c>
      <c r="AW671" s="12" t="s">
        <v>35</v>
      </c>
      <c r="AX671" s="12" t="s">
        <v>82</v>
      </c>
      <c r="AY671" s="170" t="s">
        <v>153</v>
      </c>
    </row>
    <row r="672" spans="2:51" s="12" customFormat="1" ht="11.25">
      <c r="B672" s="169"/>
      <c r="D672" s="164" t="s">
        <v>166</v>
      </c>
      <c r="E672" s="170" t="s">
        <v>1</v>
      </c>
      <c r="F672" s="171" t="s">
        <v>829</v>
      </c>
      <c r="H672" s="172">
        <v>1.386</v>
      </c>
      <c r="I672" s="173"/>
      <c r="L672" s="169"/>
      <c r="M672" s="174"/>
      <c r="T672" s="175"/>
      <c r="AT672" s="170" t="s">
        <v>166</v>
      </c>
      <c r="AU672" s="170" t="s">
        <v>91</v>
      </c>
      <c r="AV672" s="12" t="s">
        <v>91</v>
      </c>
      <c r="AW672" s="12" t="s">
        <v>35</v>
      </c>
      <c r="AX672" s="12" t="s">
        <v>82</v>
      </c>
      <c r="AY672" s="170" t="s">
        <v>153</v>
      </c>
    </row>
    <row r="673" spans="2:51" s="15" customFormat="1" ht="11.25">
      <c r="B673" s="200"/>
      <c r="D673" s="164" t="s">
        <v>166</v>
      </c>
      <c r="E673" s="201" t="s">
        <v>1</v>
      </c>
      <c r="F673" s="202" t="s">
        <v>819</v>
      </c>
      <c r="H673" s="203">
        <v>7.476</v>
      </c>
      <c r="I673" s="204"/>
      <c r="L673" s="200"/>
      <c r="M673" s="205"/>
      <c r="T673" s="206"/>
      <c r="AT673" s="201" t="s">
        <v>166</v>
      </c>
      <c r="AU673" s="201" t="s">
        <v>91</v>
      </c>
      <c r="AV673" s="15" t="s">
        <v>180</v>
      </c>
      <c r="AW673" s="15" t="s">
        <v>35</v>
      </c>
      <c r="AX673" s="15" t="s">
        <v>82</v>
      </c>
      <c r="AY673" s="201" t="s">
        <v>153</v>
      </c>
    </row>
    <row r="674" spans="2:51" s="12" customFormat="1" ht="11.25">
      <c r="B674" s="169"/>
      <c r="D674" s="164" t="s">
        <v>166</v>
      </c>
      <c r="E674" s="170" t="s">
        <v>1</v>
      </c>
      <c r="F674" s="171" t="s">
        <v>835</v>
      </c>
      <c r="H674" s="172">
        <v>3.2</v>
      </c>
      <c r="I674" s="173"/>
      <c r="L674" s="169"/>
      <c r="M674" s="174"/>
      <c r="T674" s="175"/>
      <c r="AT674" s="170" t="s">
        <v>166</v>
      </c>
      <c r="AU674" s="170" t="s">
        <v>91</v>
      </c>
      <c r="AV674" s="12" t="s">
        <v>91</v>
      </c>
      <c r="AW674" s="12" t="s">
        <v>35</v>
      </c>
      <c r="AX674" s="12" t="s">
        <v>82</v>
      </c>
      <c r="AY674" s="170" t="s">
        <v>153</v>
      </c>
    </row>
    <row r="675" spans="2:51" s="12" customFormat="1" ht="11.25">
      <c r="B675" s="169"/>
      <c r="D675" s="164" t="s">
        <v>166</v>
      </c>
      <c r="E675" s="170" t="s">
        <v>1</v>
      </c>
      <c r="F675" s="171" t="s">
        <v>836</v>
      </c>
      <c r="H675" s="172">
        <v>1.632</v>
      </c>
      <c r="I675" s="173"/>
      <c r="L675" s="169"/>
      <c r="M675" s="174"/>
      <c r="T675" s="175"/>
      <c r="AT675" s="170" t="s">
        <v>166</v>
      </c>
      <c r="AU675" s="170" t="s">
        <v>91</v>
      </c>
      <c r="AV675" s="12" t="s">
        <v>91</v>
      </c>
      <c r="AW675" s="12" t="s">
        <v>35</v>
      </c>
      <c r="AX675" s="12" t="s">
        <v>82</v>
      </c>
      <c r="AY675" s="170" t="s">
        <v>153</v>
      </c>
    </row>
    <row r="676" spans="2:51" s="12" customFormat="1" ht="11.25">
      <c r="B676" s="169"/>
      <c r="D676" s="164" t="s">
        <v>166</v>
      </c>
      <c r="E676" s="170" t="s">
        <v>1</v>
      </c>
      <c r="F676" s="171" t="s">
        <v>837</v>
      </c>
      <c r="H676" s="172">
        <v>1.12</v>
      </c>
      <c r="I676" s="173"/>
      <c r="L676" s="169"/>
      <c r="M676" s="174"/>
      <c r="T676" s="175"/>
      <c r="AT676" s="170" t="s">
        <v>166</v>
      </c>
      <c r="AU676" s="170" t="s">
        <v>91</v>
      </c>
      <c r="AV676" s="12" t="s">
        <v>91</v>
      </c>
      <c r="AW676" s="12" t="s">
        <v>35</v>
      </c>
      <c r="AX676" s="12" t="s">
        <v>82</v>
      </c>
      <c r="AY676" s="170" t="s">
        <v>153</v>
      </c>
    </row>
    <row r="677" spans="2:51" s="12" customFormat="1" ht="11.25">
      <c r="B677" s="169"/>
      <c r="D677" s="164" t="s">
        <v>166</v>
      </c>
      <c r="E677" s="170" t="s">
        <v>1</v>
      </c>
      <c r="F677" s="171" t="s">
        <v>838</v>
      </c>
      <c r="H677" s="172">
        <v>0.06</v>
      </c>
      <c r="I677" s="173"/>
      <c r="L677" s="169"/>
      <c r="M677" s="174"/>
      <c r="T677" s="175"/>
      <c r="AT677" s="170" t="s">
        <v>166</v>
      </c>
      <c r="AU677" s="170" t="s">
        <v>91</v>
      </c>
      <c r="AV677" s="12" t="s">
        <v>91</v>
      </c>
      <c r="AW677" s="12" t="s">
        <v>35</v>
      </c>
      <c r="AX677" s="12" t="s">
        <v>82</v>
      </c>
      <c r="AY677" s="170" t="s">
        <v>153</v>
      </c>
    </row>
    <row r="678" spans="2:51" s="12" customFormat="1" ht="11.25">
      <c r="B678" s="169"/>
      <c r="D678" s="164" t="s">
        <v>166</v>
      </c>
      <c r="E678" s="170" t="s">
        <v>1</v>
      </c>
      <c r="F678" s="171" t="s">
        <v>839</v>
      </c>
      <c r="H678" s="172">
        <v>1.4</v>
      </c>
      <c r="I678" s="173"/>
      <c r="L678" s="169"/>
      <c r="M678" s="174"/>
      <c r="T678" s="175"/>
      <c r="AT678" s="170" t="s">
        <v>166</v>
      </c>
      <c r="AU678" s="170" t="s">
        <v>91</v>
      </c>
      <c r="AV678" s="12" t="s">
        <v>91</v>
      </c>
      <c r="AW678" s="12" t="s">
        <v>35</v>
      </c>
      <c r="AX678" s="12" t="s">
        <v>82</v>
      </c>
      <c r="AY678" s="170" t="s">
        <v>153</v>
      </c>
    </row>
    <row r="679" spans="2:51" s="15" customFormat="1" ht="11.25">
      <c r="B679" s="200"/>
      <c r="D679" s="164" t="s">
        <v>166</v>
      </c>
      <c r="E679" s="201" t="s">
        <v>1</v>
      </c>
      <c r="F679" s="202" t="s">
        <v>819</v>
      </c>
      <c r="H679" s="203">
        <v>7.412</v>
      </c>
      <c r="I679" s="204"/>
      <c r="L679" s="200"/>
      <c r="M679" s="205"/>
      <c r="T679" s="206"/>
      <c r="AT679" s="201" t="s">
        <v>166</v>
      </c>
      <c r="AU679" s="201" t="s">
        <v>91</v>
      </c>
      <c r="AV679" s="15" t="s">
        <v>180</v>
      </c>
      <c r="AW679" s="15" t="s">
        <v>35</v>
      </c>
      <c r="AX679" s="15" t="s">
        <v>82</v>
      </c>
      <c r="AY679" s="201" t="s">
        <v>153</v>
      </c>
    </row>
    <row r="680" spans="2:51" s="12" customFormat="1" ht="11.25">
      <c r="B680" s="169"/>
      <c r="D680" s="164" t="s">
        <v>166</v>
      </c>
      <c r="E680" s="170" t="s">
        <v>1</v>
      </c>
      <c r="F680" s="171" t="s">
        <v>837</v>
      </c>
      <c r="H680" s="172">
        <v>1.12</v>
      </c>
      <c r="I680" s="173"/>
      <c r="L680" s="169"/>
      <c r="M680" s="174"/>
      <c r="T680" s="175"/>
      <c r="AT680" s="170" t="s">
        <v>166</v>
      </c>
      <c r="AU680" s="170" t="s">
        <v>91</v>
      </c>
      <c r="AV680" s="12" t="s">
        <v>91</v>
      </c>
      <c r="AW680" s="12" t="s">
        <v>35</v>
      </c>
      <c r="AX680" s="12" t="s">
        <v>82</v>
      </c>
      <c r="AY680" s="170" t="s">
        <v>153</v>
      </c>
    </row>
    <row r="681" spans="2:51" s="12" customFormat="1" ht="11.25">
      <c r="B681" s="169"/>
      <c r="D681" s="164" t="s">
        <v>166</v>
      </c>
      <c r="E681" s="170" t="s">
        <v>1</v>
      </c>
      <c r="F681" s="171" t="s">
        <v>848</v>
      </c>
      <c r="H681" s="172">
        <v>2.61</v>
      </c>
      <c r="I681" s="173"/>
      <c r="L681" s="169"/>
      <c r="M681" s="174"/>
      <c r="T681" s="175"/>
      <c r="AT681" s="170" t="s">
        <v>166</v>
      </c>
      <c r="AU681" s="170" t="s">
        <v>91</v>
      </c>
      <c r="AV681" s="12" t="s">
        <v>91</v>
      </c>
      <c r="AW681" s="12" t="s">
        <v>35</v>
      </c>
      <c r="AX681" s="12" t="s">
        <v>82</v>
      </c>
      <c r="AY681" s="170" t="s">
        <v>153</v>
      </c>
    </row>
    <row r="682" spans="2:51" s="12" customFormat="1" ht="11.25">
      <c r="B682" s="169"/>
      <c r="D682" s="164" t="s">
        <v>166</v>
      </c>
      <c r="E682" s="170" t="s">
        <v>1</v>
      </c>
      <c r="F682" s="171" t="s">
        <v>844</v>
      </c>
      <c r="H682" s="172">
        <v>0.12</v>
      </c>
      <c r="I682" s="173"/>
      <c r="L682" s="169"/>
      <c r="M682" s="174"/>
      <c r="T682" s="175"/>
      <c r="AT682" s="170" t="s">
        <v>166</v>
      </c>
      <c r="AU682" s="170" t="s">
        <v>91</v>
      </c>
      <c r="AV682" s="12" t="s">
        <v>91</v>
      </c>
      <c r="AW682" s="12" t="s">
        <v>35</v>
      </c>
      <c r="AX682" s="12" t="s">
        <v>82</v>
      </c>
      <c r="AY682" s="170" t="s">
        <v>153</v>
      </c>
    </row>
    <row r="683" spans="2:51" s="15" customFormat="1" ht="11.25">
      <c r="B683" s="200"/>
      <c r="D683" s="164" t="s">
        <v>166</v>
      </c>
      <c r="E683" s="201" t="s">
        <v>1</v>
      </c>
      <c r="F683" s="202" t="s">
        <v>819</v>
      </c>
      <c r="H683" s="203">
        <v>3.85</v>
      </c>
      <c r="I683" s="204"/>
      <c r="L683" s="200"/>
      <c r="M683" s="205"/>
      <c r="T683" s="206"/>
      <c r="AT683" s="201" t="s">
        <v>166</v>
      </c>
      <c r="AU683" s="201" t="s">
        <v>91</v>
      </c>
      <c r="AV683" s="15" t="s">
        <v>180</v>
      </c>
      <c r="AW683" s="15" t="s">
        <v>35</v>
      </c>
      <c r="AX683" s="15" t="s">
        <v>82</v>
      </c>
      <c r="AY683" s="201" t="s">
        <v>153</v>
      </c>
    </row>
    <row r="684" spans="2:51" s="13" customFormat="1" ht="11.25">
      <c r="B684" s="176"/>
      <c r="D684" s="164" t="s">
        <v>166</v>
      </c>
      <c r="E684" s="177" t="s">
        <v>1</v>
      </c>
      <c r="F684" s="178" t="s">
        <v>174</v>
      </c>
      <c r="H684" s="179">
        <v>30.018</v>
      </c>
      <c r="I684" s="180"/>
      <c r="L684" s="176"/>
      <c r="M684" s="181"/>
      <c r="T684" s="182"/>
      <c r="AT684" s="177" t="s">
        <v>166</v>
      </c>
      <c r="AU684" s="177" t="s">
        <v>91</v>
      </c>
      <c r="AV684" s="13" t="s">
        <v>160</v>
      </c>
      <c r="AW684" s="13" t="s">
        <v>35</v>
      </c>
      <c r="AX684" s="13" t="s">
        <v>21</v>
      </c>
      <c r="AY684" s="177" t="s">
        <v>153</v>
      </c>
    </row>
    <row r="685" spans="2:65" s="1" customFormat="1" ht="24.2" customHeight="1">
      <c r="B685" s="34"/>
      <c r="C685" s="153" t="s">
        <v>867</v>
      </c>
      <c r="D685" s="153" t="s">
        <v>155</v>
      </c>
      <c r="E685" s="154" t="s">
        <v>868</v>
      </c>
      <c r="F685" s="155" t="s">
        <v>869</v>
      </c>
      <c r="G685" s="156" t="s">
        <v>264</v>
      </c>
      <c r="H685" s="157">
        <v>104.09</v>
      </c>
      <c r="I685" s="158"/>
      <c r="J685" s="159">
        <f>ROUND(I685*H685,2)</f>
        <v>0</v>
      </c>
      <c r="K685" s="155" t="s">
        <v>159</v>
      </c>
      <c r="L685" s="34"/>
      <c r="M685" s="160" t="s">
        <v>1</v>
      </c>
      <c r="N685" s="127" t="s">
        <v>47</v>
      </c>
      <c r="P685" s="161">
        <f>O685*H685</f>
        <v>0</v>
      </c>
      <c r="Q685" s="161">
        <v>0.0015</v>
      </c>
      <c r="R685" s="161">
        <f>Q685*H685</f>
        <v>0.156135</v>
      </c>
      <c r="S685" s="161">
        <v>0</v>
      </c>
      <c r="T685" s="162">
        <f>S685*H685</f>
        <v>0</v>
      </c>
      <c r="AR685" s="163" t="s">
        <v>261</v>
      </c>
      <c r="AT685" s="163" t="s">
        <v>155</v>
      </c>
      <c r="AU685" s="163" t="s">
        <v>91</v>
      </c>
      <c r="AY685" s="17" t="s">
        <v>153</v>
      </c>
      <c r="BE685" s="96">
        <f>IF(N685="základní",J685,0)</f>
        <v>0</v>
      </c>
      <c r="BF685" s="96">
        <f>IF(N685="snížená",J685,0)</f>
        <v>0</v>
      </c>
      <c r="BG685" s="96">
        <f>IF(N685="zákl. přenesená",J685,0)</f>
        <v>0</v>
      </c>
      <c r="BH685" s="96">
        <f>IF(N685="sníž. přenesená",J685,0)</f>
        <v>0</v>
      </c>
      <c r="BI685" s="96">
        <f>IF(N685="nulová",J685,0)</f>
        <v>0</v>
      </c>
      <c r="BJ685" s="17" t="s">
        <v>21</v>
      </c>
      <c r="BK685" s="96">
        <f>ROUND(I685*H685,2)</f>
        <v>0</v>
      </c>
      <c r="BL685" s="17" t="s">
        <v>261</v>
      </c>
      <c r="BM685" s="163" t="s">
        <v>870</v>
      </c>
    </row>
    <row r="686" spans="2:47" s="1" customFormat="1" ht="11.25">
      <c r="B686" s="34"/>
      <c r="D686" s="164" t="s">
        <v>162</v>
      </c>
      <c r="F686" s="165" t="s">
        <v>871</v>
      </c>
      <c r="I686" s="129"/>
      <c r="L686" s="34"/>
      <c r="M686" s="166"/>
      <c r="T686" s="58"/>
      <c r="AT686" s="17" t="s">
        <v>162</v>
      </c>
      <c r="AU686" s="17" t="s">
        <v>91</v>
      </c>
    </row>
    <row r="687" spans="2:47" s="1" customFormat="1" ht="11.25">
      <c r="B687" s="34"/>
      <c r="D687" s="167" t="s">
        <v>164</v>
      </c>
      <c r="F687" s="168" t="s">
        <v>872</v>
      </c>
      <c r="I687" s="129"/>
      <c r="L687" s="34"/>
      <c r="M687" s="166"/>
      <c r="T687" s="58"/>
      <c r="AT687" s="17" t="s">
        <v>164</v>
      </c>
      <c r="AU687" s="17" t="s">
        <v>91</v>
      </c>
    </row>
    <row r="688" spans="2:65" s="1" customFormat="1" ht="16.5" customHeight="1">
      <c r="B688" s="34"/>
      <c r="C688" s="153" t="s">
        <v>873</v>
      </c>
      <c r="D688" s="153" t="s">
        <v>155</v>
      </c>
      <c r="E688" s="154" t="s">
        <v>874</v>
      </c>
      <c r="F688" s="155" t="s">
        <v>875</v>
      </c>
      <c r="G688" s="156" t="s">
        <v>411</v>
      </c>
      <c r="H688" s="157">
        <v>235.4</v>
      </c>
      <c r="I688" s="158"/>
      <c r="J688" s="159">
        <f>ROUND(I688*H688,2)</f>
        <v>0</v>
      </c>
      <c r="K688" s="155" t="s">
        <v>159</v>
      </c>
      <c r="L688" s="34"/>
      <c r="M688" s="160" t="s">
        <v>1</v>
      </c>
      <c r="N688" s="127" t="s">
        <v>47</v>
      </c>
      <c r="P688" s="161">
        <f>O688*H688</f>
        <v>0</v>
      </c>
      <c r="Q688" s="161">
        <v>3E-05</v>
      </c>
      <c r="R688" s="161">
        <f>Q688*H688</f>
        <v>0.007062000000000001</v>
      </c>
      <c r="S688" s="161">
        <v>0</v>
      </c>
      <c r="T688" s="162">
        <f>S688*H688</f>
        <v>0</v>
      </c>
      <c r="AR688" s="163" t="s">
        <v>261</v>
      </c>
      <c r="AT688" s="163" t="s">
        <v>155</v>
      </c>
      <c r="AU688" s="163" t="s">
        <v>91</v>
      </c>
      <c r="AY688" s="17" t="s">
        <v>153</v>
      </c>
      <c r="BE688" s="96">
        <f>IF(N688="základní",J688,0)</f>
        <v>0</v>
      </c>
      <c r="BF688" s="96">
        <f>IF(N688="snížená",J688,0)</f>
        <v>0</v>
      </c>
      <c r="BG688" s="96">
        <f>IF(N688="zákl. přenesená",J688,0)</f>
        <v>0</v>
      </c>
      <c r="BH688" s="96">
        <f>IF(N688="sníž. přenesená",J688,0)</f>
        <v>0</v>
      </c>
      <c r="BI688" s="96">
        <f>IF(N688="nulová",J688,0)</f>
        <v>0</v>
      </c>
      <c r="BJ688" s="17" t="s">
        <v>21</v>
      </c>
      <c r="BK688" s="96">
        <f>ROUND(I688*H688,2)</f>
        <v>0</v>
      </c>
      <c r="BL688" s="17" t="s">
        <v>261</v>
      </c>
      <c r="BM688" s="163" t="s">
        <v>876</v>
      </c>
    </row>
    <row r="689" spans="2:47" s="1" customFormat="1" ht="11.25">
      <c r="B689" s="34"/>
      <c r="D689" s="164" t="s">
        <v>162</v>
      </c>
      <c r="F689" s="165" t="s">
        <v>877</v>
      </c>
      <c r="I689" s="129"/>
      <c r="L689" s="34"/>
      <c r="M689" s="166"/>
      <c r="T689" s="58"/>
      <c r="AT689" s="17" t="s">
        <v>162</v>
      </c>
      <c r="AU689" s="17" t="s">
        <v>91</v>
      </c>
    </row>
    <row r="690" spans="2:47" s="1" customFormat="1" ht="11.25">
      <c r="B690" s="34"/>
      <c r="D690" s="167" t="s">
        <v>164</v>
      </c>
      <c r="F690" s="168" t="s">
        <v>878</v>
      </c>
      <c r="I690" s="129"/>
      <c r="L690" s="34"/>
      <c r="M690" s="166"/>
      <c r="T690" s="58"/>
      <c r="AT690" s="17" t="s">
        <v>164</v>
      </c>
      <c r="AU690" s="17" t="s">
        <v>91</v>
      </c>
    </row>
    <row r="691" spans="2:51" s="12" customFormat="1" ht="11.25">
      <c r="B691" s="169"/>
      <c r="D691" s="164" t="s">
        <v>166</v>
      </c>
      <c r="E691" s="170" t="s">
        <v>1</v>
      </c>
      <c r="F691" s="171" t="s">
        <v>879</v>
      </c>
      <c r="H691" s="172">
        <v>19.28</v>
      </c>
      <c r="I691" s="173"/>
      <c r="L691" s="169"/>
      <c r="M691" s="174"/>
      <c r="T691" s="175"/>
      <c r="AT691" s="170" t="s">
        <v>166</v>
      </c>
      <c r="AU691" s="170" t="s">
        <v>91</v>
      </c>
      <c r="AV691" s="12" t="s">
        <v>91</v>
      </c>
      <c r="AW691" s="12" t="s">
        <v>35</v>
      </c>
      <c r="AX691" s="12" t="s">
        <v>82</v>
      </c>
      <c r="AY691" s="170" t="s">
        <v>153</v>
      </c>
    </row>
    <row r="692" spans="2:51" s="12" customFormat="1" ht="11.25">
      <c r="B692" s="169"/>
      <c r="D692" s="164" t="s">
        <v>166</v>
      </c>
      <c r="E692" s="170" t="s">
        <v>1</v>
      </c>
      <c r="F692" s="171" t="s">
        <v>880</v>
      </c>
      <c r="H692" s="172">
        <v>4.9</v>
      </c>
      <c r="I692" s="173"/>
      <c r="L692" s="169"/>
      <c r="M692" s="174"/>
      <c r="T692" s="175"/>
      <c r="AT692" s="170" t="s">
        <v>166</v>
      </c>
      <c r="AU692" s="170" t="s">
        <v>91</v>
      </c>
      <c r="AV692" s="12" t="s">
        <v>91</v>
      </c>
      <c r="AW692" s="12" t="s">
        <v>35</v>
      </c>
      <c r="AX692" s="12" t="s">
        <v>82</v>
      </c>
      <c r="AY692" s="170" t="s">
        <v>153</v>
      </c>
    </row>
    <row r="693" spans="2:51" s="12" customFormat="1" ht="11.25">
      <c r="B693" s="169"/>
      <c r="D693" s="164" t="s">
        <v>166</v>
      </c>
      <c r="E693" s="170" t="s">
        <v>1</v>
      </c>
      <c r="F693" s="171" t="s">
        <v>881</v>
      </c>
      <c r="H693" s="172">
        <v>5.5</v>
      </c>
      <c r="I693" s="173"/>
      <c r="L693" s="169"/>
      <c r="M693" s="174"/>
      <c r="T693" s="175"/>
      <c r="AT693" s="170" t="s">
        <v>166</v>
      </c>
      <c r="AU693" s="170" t="s">
        <v>91</v>
      </c>
      <c r="AV693" s="12" t="s">
        <v>91</v>
      </c>
      <c r="AW693" s="12" t="s">
        <v>35</v>
      </c>
      <c r="AX693" s="12" t="s">
        <v>82</v>
      </c>
      <c r="AY693" s="170" t="s">
        <v>153</v>
      </c>
    </row>
    <row r="694" spans="2:51" s="12" customFormat="1" ht="11.25">
      <c r="B694" s="169"/>
      <c r="D694" s="164" t="s">
        <v>166</v>
      </c>
      <c r="E694" s="170" t="s">
        <v>1</v>
      </c>
      <c r="F694" s="171" t="s">
        <v>882</v>
      </c>
      <c r="H694" s="172">
        <v>18</v>
      </c>
      <c r="I694" s="173"/>
      <c r="L694" s="169"/>
      <c r="M694" s="174"/>
      <c r="T694" s="175"/>
      <c r="AT694" s="170" t="s">
        <v>166</v>
      </c>
      <c r="AU694" s="170" t="s">
        <v>91</v>
      </c>
      <c r="AV694" s="12" t="s">
        <v>91</v>
      </c>
      <c r="AW694" s="12" t="s">
        <v>35</v>
      </c>
      <c r="AX694" s="12" t="s">
        <v>82</v>
      </c>
      <c r="AY694" s="170" t="s">
        <v>153</v>
      </c>
    </row>
    <row r="695" spans="2:51" s="12" customFormat="1" ht="11.25">
      <c r="B695" s="169"/>
      <c r="D695" s="164" t="s">
        <v>166</v>
      </c>
      <c r="E695" s="170" t="s">
        <v>1</v>
      </c>
      <c r="F695" s="171" t="s">
        <v>883</v>
      </c>
      <c r="H695" s="172">
        <v>16.5</v>
      </c>
      <c r="I695" s="173"/>
      <c r="L695" s="169"/>
      <c r="M695" s="174"/>
      <c r="T695" s="175"/>
      <c r="AT695" s="170" t="s">
        <v>166</v>
      </c>
      <c r="AU695" s="170" t="s">
        <v>91</v>
      </c>
      <c r="AV695" s="12" t="s">
        <v>91</v>
      </c>
      <c r="AW695" s="12" t="s">
        <v>35</v>
      </c>
      <c r="AX695" s="12" t="s">
        <v>82</v>
      </c>
      <c r="AY695" s="170" t="s">
        <v>153</v>
      </c>
    </row>
    <row r="696" spans="2:51" s="15" customFormat="1" ht="11.25">
      <c r="B696" s="200"/>
      <c r="D696" s="164" t="s">
        <v>166</v>
      </c>
      <c r="E696" s="201" t="s">
        <v>1</v>
      </c>
      <c r="F696" s="202" t="s">
        <v>819</v>
      </c>
      <c r="H696" s="203">
        <v>64.18</v>
      </c>
      <c r="I696" s="204"/>
      <c r="L696" s="200"/>
      <c r="M696" s="205"/>
      <c r="T696" s="206"/>
      <c r="AT696" s="201" t="s">
        <v>166</v>
      </c>
      <c r="AU696" s="201" t="s">
        <v>91</v>
      </c>
      <c r="AV696" s="15" t="s">
        <v>180</v>
      </c>
      <c r="AW696" s="15" t="s">
        <v>35</v>
      </c>
      <c r="AX696" s="15" t="s">
        <v>82</v>
      </c>
      <c r="AY696" s="201" t="s">
        <v>153</v>
      </c>
    </row>
    <row r="697" spans="2:51" s="12" customFormat="1" ht="11.25">
      <c r="B697" s="169"/>
      <c r="D697" s="164" t="s">
        <v>166</v>
      </c>
      <c r="E697" s="170" t="s">
        <v>1</v>
      </c>
      <c r="F697" s="171" t="s">
        <v>884</v>
      </c>
      <c r="H697" s="172">
        <v>15.12</v>
      </c>
      <c r="I697" s="173"/>
      <c r="L697" s="169"/>
      <c r="M697" s="174"/>
      <c r="T697" s="175"/>
      <c r="AT697" s="170" t="s">
        <v>166</v>
      </c>
      <c r="AU697" s="170" t="s">
        <v>91</v>
      </c>
      <c r="AV697" s="12" t="s">
        <v>91</v>
      </c>
      <c r="AW697" s="12" t="s">
        <v>35</v>
      </c>
      <c r="AX697" s="12" t="s">
        <v>82</v>
      </c>
      <c r="AY697" s="170" t="s">
        <v>153</v>
      </c>
    </row>
    <row r="698" spans="2:51" s="12" customFormat="1" ht="11.25">
      <c r="B698" s="169"/>
      <c r="D698" s="164" t="s">
        <v>166</v>
      </c>
      <c r="E698" s="170" t="s">
        <v>1</v>
      </c>
      <c r="F698" s="171" t="s">
        <v>885</v>
      </c>
      <c r="H698" s="172">
        <v>12.8</v>
      </c>
      <c r="I698" s="173"/>
      <c r="L698" s="169"/>
      <c r="M698" s="174"/>
      <c r="T698" s="175"/>
      <c r="AT698" s="170" t="s">
        <v>166</v>
      </c>
      <c r="AU698" s="170" t="s">
        <v>91</v>
      </c>
      <c r="AV698" s="12" t="s">
        <v>91</v>
      </c>
      <c r="AW698" s="12" t="s">
        <v>35</v>
      </c>
      <c r="AX698" s="12" t="s">
        <v>82</v>
      </c>
      <c r="AY698" s="170" t="s">
        <v>153</v>
      </c>
    </row>
    <row r="699" spans="2:51" s="12" customFormat="1" ht="11.25">
      <c r="B699" s="169"/>
      <c r="D699" s="164" t="s">
        <v>166</v>
      </c>
      <c r="E699" s="170" t="s">
        <v>1</v>
      </c>
      <c r="F699" s="171" t="s">
        <v>884</v>
      </c>
      <c r="H699" s="172">
        <v>15.12</v>
      </c>
      <c r="I699" s="173"/>
      <c r="L699" s="169"/>
      <c r="M699" s="174"/>
      <c r="T699" s="175"/>
      <c r="AT699" s="170" t="s">
        <v>166</v>
      </c>
      <c r="AU699" s="170" t="s">
        <v>91</v>
      </c>
      <c r="AV699" s="12" t="s">
        <v>91</v>
      </c>
      <c r="AW699" s="12" t="s">
        <v>35</v>
      </c>
      <c r="AX699" s="12" t="s">
        <v>82</v>
      </c>
      <c r="AY699" s="170" t="s">
        <v>153</v>
      </c>
    </row>
    <row r="700" spans="2:51" s="12" customFormat="1" ht="11.25">
      <c r="B700" s="169"/>
      <c r="D700" s="164" t="s">
        <v>166</v>
      </c>
      <c r="E700" s="170" t="s">
        <v>1</v>
      </c>
      <c r="F700" s="171" t="s">
        <v>886</v>
      </c>
      <c r="H700" s="172">
        <v>18.4</v>
      </c>
      <c r="I700" s="173"/>
      <c r="L700" s="169"/>
      <c r="M700" s="174"/>
      <c r="T700" s="175"/>
      <c r="AT700" s="170" t="s">
        <v>166</v>
      </c>
      <c r="AU700" s="170" t="s">
        <v>91</v>
      </c>
      <c r="AV700" s="12" t="s">
        <v>91</v>
      </c>
      <c r="AW700" s="12" t="s">
        <v>35</v>
      </c>
      <c r="AX700" s="12" t="s">
        <v>82</v>
      </c>
      <c r="AY700" s="170" t="s">
        <v>153</v>
      </c>
    </row>
    <row r="701" spans="2:51" s="12" customFormat="1" ht="11.25">
      <c r="B701" s="169"/>
      <c r="D701" s="164" t="s">
        <v>166</v>
      </c>
      <c r="E701" s="170" t="s">
        <v>1</v>
      </c>
      <c r="F701" s="171" t="s">
        <v>887</v>
      </c>
      <c r="H701" s="172">
        <v>4</v>
      </c>
      <c r="I701" s="173"/>
      <c r="L701" s="169"/>
      <c r="M701" s="174"/>
      <c r="T701" s="175"/>
      <c r="AT701" s="170" t="s">
        <v>166</v>
      </c>
      <c r="AU701" s="170" t="s">
        <v>91</v>
      </c>
      <c r="AV701" s="12" t="s">
        <v>91</v>
      </c>
      <c r="AW701" s="12" t="s">
        <v>35</v>
      </c>
      <c r="AX701" s="12" t="s">
        <v>82</v>
      </c>
      <c r="AY701" s="170" t="s">
        <v>153</v>
      </c>
    </row>
    <row r="702" spans="2:51" s="15" customFormat="1" ht="11.25">
      <c r="B702" s="200"/>
      <c r="D702" s="164" t="s">
        <v>166</v>
      </c>
      <c r="E702" s="201" t="s">
        <v>1</v>
      </c>
      <c r="F702" s="202" t="s">
        <v>819</v>
      </c>
      <c r="H702" s="203">
        <v>65.44</v>
      </c>
      <c r="I702" s="204"/>
      <c r="L702" s="200"/>
      <c r="M702" s="205"/>
      <c r="T702" s="206"/>
      <c r="AT702" s="201" t="s">
        <v>166</v>
      </c>
      <c r="AU702" s="201" t="s">
        <v>91</v>
      </c>
      <c r="AV702" s="15" t="s">
        <v>180</v>
      </c>
      <c r="AW702" s="15" t="s">
        <v>35</v>
      </c>
      <c r="AX702" s="15" t="s">
        <v>82</v>
      </c>
      <c r="AY702" s="201" t="s">
        <v>153</v>
      </c>
    </row>
    <row r="703" spans="2:51" s="12" customFormat="1" ht="11.25">
      <c r="B703" s="169"/>
      <c r="D703" s="164" t="s">
        <v>166</v>
      </c>
      <c r="E703" s="170" t="s">
        <v>1</v>
      </c>
      <c r="F703" s="171" t="s">
        <v>888</v>
      </c>
      <c r="H703" s="172">
        <v>11.98</v>
      </c>
      <c r="I703" s="173"/>
      <c r="L703" s="169"/>
      <c r="M703" s="174"/>
      <c r="T703" s="175"/>
      <c r="AT703" s="170" t="s">
        <v>166</v>
      </c>
      <c r="AU703" s="170" t="s">
        <v>91</v>
      </c>
      <c r="AV703" s="12" t="s">
        <v>91</v>
      </c>
      <c r="AW703" s="12" t="s">
        <v>35</v>
      </c>
      <c r="AX703" s="12" t="s">
        <v>82</v>
      </c>
      <c r="AY703" s="170" t="s">
        <v>153</v>
      </c>
    </row>
    <row r="704" spans="2:51" s="12" customFormat="1" ht="11.25">
      <c r="B704" s="169"/>
      <c r="D704" s="164" t="s">
        <v>166</v>
      </c>
      <c r="E704" s="170" t="s">
        <v>1</v>
      </c>
      <c r="F704" s="171" t="s">
        <v>889</v>
      </c>
      <c r="H704" s="172">
        <v>7.44</v>
      </c>
      <c r="I704" s="173"/>
      <c r="L704" s="169"/>
      <c r="M704" s="174"/>
      <c r="T704" s="175"/>
      <c r="AT704" s="170" t="s">
        <v>166</v>
      </c>
      <c r="AU704" s="170" t="s">
        <v>91</v>
      </c>
      <c r="AV704" s="12" t="s">
        <v>91</v>
      </c>
      <c r="AW704" s="12" t="s">
        <v>35</v>
      </c>
      <c r="AX704" s="12" t="s">
        <v>82</v>
      </c>
      <c r="AY704" s="170" t="s">
        <v>153</v>
      </c>
    </row>
    <row r="705" spans="2:51" s="12" customFormat="1" ht="11.25">
      <c r="B705" s="169"/>
      <c r="D705" s="164" t="s">
        <v>166</v>
      </c>
      <c r="E705" s="170" t="s">
        <v>1</v>
      </c>
      <c r="F705" s="171" t="s">
        <v>890</v>
      </c>
      <c r="H705" s="172">
        <v>14.4</v>
      </c>
      <c r="I705" s="173"/>
      <c r="L705" s="169"/>
      <c r="M705" s="174"/>
      <c r="T705" s="175"/>
      <c r="AT705" s="170" t="s">
        <v>166</v>
      </c>
      <c r="AU705" s="170" t="s">
        <v>91</v>
      </c>
      <c r="AV705" s="12" t="s">
        <v>91</v>
      </c>
      <c r="AW705" s="12" t="s">
        <v>35</v>
      </c>
      <c r="AX705" s="12" t="s">
        <v>82</v>
      </c>
      <c r="AY705" s="170" t="s">
        <v>153</v>
      </c>
    </row>
    <row r="706" spans="2:51" s="12" customFormat="1" ht="11.25">
      <c r="B706" s="169"/>
      <c r="D706" s="164" t="s">
        <v>166</v>
      </c>
      <c r="E706" s="170" t="s">
        <v>1</v>
      </c>
      <c r="F706" s="171" t="s">
        <v>891</v>
      </c>
      <c r="H706" s="172">
        <v>7.28</v>
      </c>
      <c r="I706" s="173"/>
      <c r="L706" s="169"/>
      <c r="M706" s="174"/>
      <c r="T706" s="175"/>
      <c r="AT706" s="170" t="s">
        <v>166</v>
      </c>
      <c r="AU706" s="170" t="s">
        <v>91</v>
      </c>
      <c r="AV706" s="12" t="s">
        <v>91</v>
      </c>
      <c r="AW706" s="12" t="s">
        <v>35</v>
      </c>
      <c r="AX706" s="12" t="s">
        <v>82</v>
      </c>
      <c r="AY706" s="170" t="s">
        <v>153</v>
      </c>
    </row>
    <row r="707" spans="2:51" s="12" customFormat="1" ht="11.25">
      <c r="B707" s="169"/>
      <c r="D707" s="164" t="s">
        <v>166</v>
      </c>
      <c r="E707" s="170" t="s">
        <v>1</v>
      </c>
      <c r="F707" s="171" t="s">
        <v>892</v>
      </c>
      <c r="H707" s="172">
        <v>4.4</v>
      </c>
      <c r="I707" s="173"/>
      <c r="L707" s="169"/>
      <c r="M707" s="174"/>
      <c r="T707" s="175"/>
      <c r="AT707" s="170" t="s">
        <v>166</v>
      </c>
      <c r="AU707" s="170" t="s">
        <v>91</v>
      </c>
      <c r="AV707" s="12" t="s">
        <v>91</v>
      </c>
      <c r="AW707" s="12" t="s">
        <v>35</v>
      </c>
      <c r="AX707" s="12" t="s">
        <v>82</v>
      </c>
      <c r="AY707" s="170" t="s">
        <v>153</v>
      </c>
    </row>
    <row r="708" spans="2:51" s="12" customFormat="1" ht="11.25">
      <c r="B708" s="169"/>
      <c r="D708" s="164" t="s">
        <v>166</v>
      </c>
      <c r="E708" s="170" t="s">
        <v>1</v>
      </c>
      <c r="F708" s="171" t="s">
        <v>893</v>
      </c>
      <c r="H708" s="172">
        <v>5.04</v>
      </c>
      <c r="I708" s="173"/>
      <c r="L708" s="169"/>
      <c r="M708" s="174"/>
      <c r="T708" s="175"/>
      <c r="AT708" s="170" t="s">
        <v>166</v>
      </c>
      <c r="AU708" s="170" t="s">
        <v>91</v>
      </c>
      <c r="AV708" s="12" t="s">
        <v>91</v>
      </c>
      <c r="AW708" s="12" t="s">
        <v>35</v>
      </c>
      <c r="AX708" s="12" t="s">
        <v>82</v>
      </c>
      <c r="AY708" s="170" t="s">
        <v>153</v>
      </c>
    </row>
    <row r="709" spans="2:51" s="12" customFormat="1" ht="11.25">
      <c r="B709" s="169"/>
      <c r="D709" s="164" t="s">
        <v>166</v>
      </c>
      <c r="E709" s="170" t="s">
        <v>1</v>
      </c>
      <c r="F709" s="171" t="s">
        <v>894</v>
      </c>
      <c r="H709" s="172">
        <v>10.22</v>
      </c>
      <c r="I709" s="173"/>
      <c r="L709" s="169"/>
      <c r="M709" s="174"/>
      <c r="T709" s="175"/>
      <c r="AT709" s="170" t="s">
        <v>166</v>
      </c>
      <c r="AU709" s="170" t="s">
        <v>91</v>
      </c>
      <c r="AV709" s="12" t="s">
        <v>91</v>
      </c>
      <c r="AW709" s="12" t="s">
        <v>35</v>
      </c>
      <c r="AX709" s="12" t="s">
        <v>82</v>
      </c>
      <c r="AY709" s="170" t="s">
        <v>153</v>
      </c>
    </row>
    <row r="710" spans="2:51" s="15" customFormat="1" ht="11.25">
      <c r="B710" s="200"/>
      <c r="D710" s="164" t="s">
        <v>166</v>
      </c>
      <c r="E710" s="201" t="s">
        <v>1</v>
      </c>
      <c r="F710" s="202" t="s">
        <v>819</v>
      </c>
      <c r="H710" s="203">
        <v>60.76</v>
      </c>
      <c r="I710" s="204"/>
      <c r="L710" s="200"/>
      <c r="M710" s="205"/>
      <c r="T710" s="206"/>
      <c r="AT710" s="201" t="s">
        <v>166</v>
      </c>
      <c r="AU710" s="201" t="s">
        <v>91</v>
      </c>
      <c r="AV710" s="15" t="s">
        <v>180</v>
      </c>
      <c r="AW710" s="15" t="s">
        <v>35</v>
      </c>
      <c r="AX710" s="15" t="s">
        <v>82</v>
      </c>
      <c r="AY710" s="201" t="s">
        <v>153</v>
      </c>
    </row>
    <row r="711" spans="2:51" s="12" customFormat="1" ht="11.25">
      <c r="B711" s="169"/>
      <c r="D711" s="164" t="s">
        <v>166</v>
      </c>
      <c r="E711" s="170" t="s">
        <v>1</v>
      </c>
      <c r="F711" s="171" t="s">
        <v>895</v>
      </c>
      <c r="H711" s="172">
        <v>7.86</v>
      </c>
      <c r="I711" s="173"/>
      <c r="L711" s="169"/>
      <c r="M711" s="174"/>
      <c r="T711" s="175"/>
      <c r="AT711" s="170" t="s">
        <v>166</v>
      </c>
      <c r="AU711" s="170" t="s">
        <v>91</v>
      </c>
      <c r="AV711" s="12" t="s">
        <v>91</v>
      </c>
      <c r="AW711" s="12" t="s">
        <v>35</v>
      </c>
      <c r="AX711" s="12" t="s">
        <v>82</v>
      </c>
      <c r="AY711" s="170" t="s">
        <v>153</v>
      </c>
    </row>
    <row r="712" spans="2:51" s="12" customFormat="1" ht="11.25">
      <c r="B712" s="169"/>
      <c r="D712" s="164" t="s">
        <v>166</v>
      </c>
      <c r="E712" s="170" t="s">
        <v>1</v>
      </c>
      <c r="F712" s="171" t="s">
        <v>896</v>
      </c>
      <c r="H712" s="172">
        <v>11.7</v>
      </c>
      <c r="I712" s="173"/>
      <c r="L712" s="169"/>
      <c r="M712" s="174"/>
      <c r="T712" s="175"/>
      <c r="AT712" s="170" t="s">
        <v>166</v>
      </c>
      <c r="AU712" s="170" t="s">
        <v>91</v>
      </c>
      <c r="AV712" s="12" t="s">
        <v>91</v>
      </c>
      <c r="AW712" s="12" t="s">
        <v>35</v>
      </c>
      <c r="AX712" s="12" t="s">
        <v>82</v>
      </c>
      <c r="AY712" s="170" t="s">
        <v>153</v>
      </c>
    </row>
    <row r="713" spans="2:51" s="12" customFormat="1" ht="11.25">
      <c r="B713" s="169"/>
      <c r="D713" s="164" t="s">
        <v>166</v>
      </c>
      <c r="E713" s="170" t="s">
        <v>1</v>
      </c>
      <c r="F713" s="171" t="s">
        <v>897</v>
      </c>
      <c r="H713" s="172">
        <v>4.4</v>
      </c>
      <c r="I713" s="173"/>
      <c r="L713" s="169"/>
      <c r="M713" s="174"/>
      <c r="T713" s="175"/>
      <c r="AT713" s="170" t="s">
        <v>166</v>
      </c>
      <c r="AU713" s="170" t="s">
        <v>91</v>
      </c>
      <c r="AV713" s="12" t="s">
        <v>91</v>
      </c>
      <c r="AW713" s="12" t="s">
        <v>35</v>
      </c>
      <c r="AX713" s="12" t="s">
        <v>82</v>
      </c>
      <c r="AY713" s="170" t="s">
        <v>153</v>
      </c>
    </row>
    <row r="714" spans="2:51" s="12" customFormat="1" ht="11.25">
      <c r="B714" s="169"/>
      <c r="D714" s="164" t="s">
        <v>166</v>
      </c>
      <c r="E714" s="170" t="s">
        <v>1</v>
      </c>
      <c r="F714" s="171" t="s">
        <v>898</v>
      </c>
      <c r="H714" s="172">
        <v>11.66</v>
      </c>
      <c r="I714" s="173"/>
      <c r="L714" s="169"/>
      <c r="M714" s="174"/>
      <c r="T714" s="175"/>
      <c r="AT714" s="170" t="s">
        <v>166</v>
      </c>
      <c r="AU714" s="170" t="s">
        <v>91</v>
      </c>
      <c r="AV714" s="12" t="s">
        <v>91</v>
      </c>
      <c r="AW714" s="12" t="s">
        <v>35</v>
      </c>
      <c r="AX714" s="12" t="s">
        <v>82</v>
      </c>
      <c r="AY714" s="170" t="s">
        <v>153</v>
      </c>
    </row>
    <row r="715" spans="2:51" s="12" customFormat="1" ht="11.25">
      <c r="B715" s="169"/>
      <c r="D715" s="164" t="s">
        <v>166</v>
      </c>
      <c r="E715" s="170" t="s">
        <v>1</v>
      </c>
      <c r="F715" s="171" t="s">
        <v>899</v>
      </c>
      <c r="H715" s="172">
        <v>9.4</v>
      </c>
      <c r="I715" s="173"/>
      <c r="L715" s="169"/>
      <c r="M715" s="174"/>
      <c r="T715" s="175"/>
      <c r="AT715" s="170" t="s">
        <v>166</v>
      </c>
      <c r="AU715" s="170" t="s">
        <v>91</v>
      </c>
      <c r="AV715" s="12" t="s">
        <v>91</v>
      </c>
      <c r="AW715" s="12" t="s">
        <v>35</v>
      </c>
      <c r="AX715" s="12" t="s">
        <v>82</v>
      </c>
      <c r="AY715" s="170" t="s">
        <v>153</v>
      </c>
    </row>
    <row r="716" spans="2:51" s="15" customFormat="1" ht="11.25">
      <c r="B716" s="200"/>
      <c r="D716" s="164" t="s">
        <v>166</v>
      </c>
      <c r="E716" s="201" t="s">
        <v>1</v>
      </c>
      <c r="F716" s="202" t="s">
        <v>819</v>
      </c>
      <c r="H716" s="203">
        <v>45.02</v>
      </c>
      <c r="I716" s="204"/>
      <c r="L716" s="200"/>
      <c r="M716" s="205"/>
      <c r="T716" s="206"/>
      <c r="AT716" s="201" t="s">
        <v>166</v>
      </c>
      <c r="AU716" s="201" t="s">
        <v>91</v>
      </c>
      <c r="AV716" s="15" t="s">
        <v>180</v>
      </c>
      <c r="AW716" s="15" t="s">
        <v>35</v>
      </c>
      <c r="AX716" s="15" t="s">
        <v>82</v>
      </c>
      <c r="AY716" s="201" t="s">
        <v>153</v>
      </c>
    </row>
    <row r="717" spans="2:51" s="13" customFormat="1" ht="11.25">
      <c r="B717" s="176"/>
      <c r="D717" s="164" t="s">
        <v>166</v>
      </c>
      <c r="E717" s="177" t="s">
        <v>1</v>
      </c>
      <c r="F717" s="178" t="s">
        <v>174</v>
      </c>
      <c r="H717" s="179">
        <v>235.4</v>
      </c>
      <c r="I717" s="180"/>
      <c r="L717" s="176"/>
      <c r="M717" s="181"/>
      <c r="T717" s="182"/>
      <c r="AT717" s="177" t="s">
        <v>166</v>
      </c>
      <c r="AU717" s="177" t="s">
        <v>91</v>
      </c>
      <c r="AV717" s="13" t="s">
        <v>160</v>
      </c>
      <c r="AW717" s="13" t="s">
        <v>35</v>
      </c>
      <c r="AX717" s="13" t="s">
        <v>21</v>
      </c>
      <c r="AY717" s="177" t="s">
        <v>153</v>
      </c>
    </row>
    <row r="718" spans="2:65" s="1" customFormat="1" ht="21.75" customHeight="1">
      <c r="B718" s="34"/>
      <c r="C718" s="153" t="s">
        <v>900</v>
      </c>
      <c r="D718" s="153" t="s">
        <v>155</v>
      </c>
      <c r="E718" s="154" t="s">
        <v>901</v>
      </c>
      <c r="F718" s="155" t="s">
        <v>902</v>
      </c>
      <c r="G718" s="156" t="s">
        <v>411</v>
      </c>
      <c r="H718" s="157">
        <v>2.9</v>
      </c>
      <c r="I718" s="158"/>
      <c r="J718" s="159">
        <f>ROUND(I718*H718,2)</f>
        <v>0</v>
      </c>
      <c r="K718" s="155" t="s">
        <v>159</v>
      </c>
      <c r="L718" s="34"/>
      <c r="M718" s="160" t="s">
        <v>1</v>
      </c>
      <c r="N718" s="127" t="s">
        <v>47</v>
      </c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AR718" s="163" t="s">
        <v>261</v>
      </c>
      <c r="AT718" s="163" t="s">
        <v>155</v>
      </c>
      <c r="AU718" s="163" t="s">
        <v>91</v>
      </c>
      <c r="AY718" s="17" t="s">
        <v>153</v>
      </c>
      <c r="BE718" s="96">
        <f>IF(N718="základní",J718,0)</f>
        <v>0</v>
      </c>
      <c r="BF718" s="96">
        <f>IF(N718="snížená",J718,0)</f>
        <v>0</v>
      </c>
      <c r="BG718" s="96">
        <f>IF(N718="zákl. přenesená",J718,0)</f>
        <v>0</v>
      </c>
      <c r="BH718" s="96">
        <f>IF(N718="sníž. přenesená",J718,0)</f>
        <v>0</v>
      </c>
      <c r="BI718" s="96">
        <f>IF(N718="nulová",J718,0)</f>
        <v>0</v>
      </c>
      <c r="BJ718" s="17" t="s">
        <v>21</v>
      </c>
      <c r="BK718" s="96">
        <f>ROUND(I718*H718,2)</f>
        <v>0</v>
      </c>
      <c r="BL718" s="17" t="s">
        <v>261</v>
      </c>
      <c r="BM718" s="163" t="s">
        <v>903</v>
      </c>
    </row>
    <row r="719" spans="2:47" s="1" customFormat="1" ht="19.5">
      <c r="B719" s="34"/>
      <c r="D719" s="164" t="s">
        <v>162</v>
      </c>
      <c r="F719" s="165" t="s">
        <v>904</v>
      </c>
      <c r="I719" s="129"/>
      <c r="L719" s="34"/>
      <c r="M719" s="166"/>
      <c r="T719" s="58"/>
      <c r="AT719" s="17" t="s">
        <v>162</v>
      </c>
      <c r="AU719" s="17" t="s">
        <v>91</v>
      </c>
    </row>
    <row r="720" spans="2:47" s="1" customFormat="1" ht="11.25">
      <c r="B720" s="34"/>
      <c r="D720" s="167" t="s">
        <v>164</v>
      </c>
      <c r="F720" s="168" t="s">
        <v>905</v>
      </c>
      <c r="I720" s="129"/>
      <c r="L720" s="34"/>
      <c r="M720" s="166"/>
      <c r="T720" s="58"/>
      <c r="AT720" s="17" t="s">
        <v>164</v>
      </c>
      <c r="AU720" s="17" t="s">
        <v>91</v>
      </c>
    </row>
    <row r="721" spans="2:65" s="1" customFormat="1" ht="16.5" customHeight="1">
      <c r="B721" s="34"/>
      <c r="C721" s="153" t="s">
        <v>906</v>
      </c>
      <c r="D721" s="153" t="s">
        <v>155</v>
      </c>
      <c r="E721" s="154" t="s">
        <v>907</v>
      </c>
      <c r="F721" s="155" t="s">
        <v>908</v>
      </c>
      <c r="G721" s="156" t="s">
        <v>315</v>
      </c>
      <c r="H721" s="157">
        <v>160</v>
      </c>
      <c r="I721" s="158"/>
      <c r="J721" s="159">
        <f>ROUND(I721*H721,2)</f>
        <v>0</v>
      </c>
      <c r="K721" s="155" t="s">
        <v>159</v>
      </c>
      <c r="L721" s="34"/>
      <c r="M721" s="160" t="s">
        <v>1</v>
      </c>
      <c r="N721" s="127" t="s">
        <v>47</v>
      </c>
      <c r="P721" s="161">
        <f>O721*H721</f>
        <v>0</v>
      </c>
      <c r="Q721" s="161">
        <v>0.00021</v>
      </c>
      <c r="R721" s="161">
        <f>Q721*H721</f>
        <v>0.033600000000000005</v>
      </c>
      <c r="S721" s="161">
        <v>0</v>
      </c>
      <c r="T721" s="162">
        <f>S721*H721</f>
        <v>0</v>
      </c>
      <c r="AR721" s="163" t="s">
        <v>261</v>
      </c>
      <c r="AT721" s="163" t="s">
        <v>155</v>
      </c>
      <c r="AU721" s="163" t="s">
        <v>91</v>
      </c>
      <c r="AY721" s="17" t="s">
        <v>153</v>
      </c>
      <c r="BE721" s="96">
        <f>IF(N721="základní",J721,0)</f>
        <v>0</v>
      </c>
      <c r="BF721" s="96">
        <f>IF(N721="snížená",J721,0)</f>
        <v>0</v>
      </c>
      <c r="BG721" s="96">
        <f>IF(N721="zákl. přenesená",J721,0)</f>
        <v>0</v>
      </c>
      <c r="BH721" s="96">
        <f>IF(N721="sníž. přenesená",J721,0)</f>
        <v>0</v>
      </c>
      <c r="BI721" s="96">
        <f>IF(N721="nulová",J721,0)</f>
        <v>0</v>
      </c>
      <c r="BJ721" s="17" t="s">
        <v>21</v>
      </c>
      <c r="BK721" s="96">
        <f>ROUND(I721*H721,2)</f>
        <v>0</v>
      </c>
      <c r="BL721" s="17" t="s">
        <v>261</v>
      </c>
      <c r="BM721" s="163" t="s">
        <v>909</v>
      </c>
    </row>
    <row r="722" spans="2:47" s="1" customFormat="1" ht="11.25">
      <c r="B722" s="34"/>
      <c r="D722" s="164" t="s">
        <v>162</v>
      </c>
      <c r="F722" s="165" t="s">
        <v>910</v>
      </c>
      <c r="I722" s="129"/>
      <c r="L722" s="34"/>
      <c r="M722" s="166"/>
      <c r="T722" s="58"/>
      <c r="AT722" s="17" t="s">
        <v>162</v>
      </c>
      <c r="AU722" s="17" t="s">
        <v>91</v>
      </c>
    </row>
    <row r="723" spans="2:47" s="1" customFormat="1" ht="11.25">
      <c r="B723" s="34"/>
      <c r="D723" s="167" t="s">
        <v>164</v>
      </c>
      <c r="F723" s="168" t="s">
        <v>911</v>
      </c>
      <c r="I723" s="129"/>
      <c r="L723" s="34"/>
      <c r="M723" s="166"/>
      <c r="T723" s="58"/>
      <c r="AT723" s="17" t="s">
        <v>164</v>
      </c>
      <c r="AU723" s="17" t="s">
        <v>91</v>
      </c>
    </row>
    <row r="724" spans="2:51" s="12" customFormat="1" ht="11.25">
      <c r="B724" s="169"/>
      <c r="D724" s="164" t="s">
        <v>166</v>
      </c>
      <c r="E724" s="170" t="s">
        <v>1</v>
      </c>
      <c r="F724" s="171" t="s">
        <v>912</v>
      </c>
      <c r="H724" s="172">
        <v>45</v>
      </c>
      <c r="I724" s="173"/>
      <c r="L724" s="169"/>
      <c r="M724" s="174"/>
      <c r="T724" s="175"/>
      <c r="AT724" s="170" t="s">
        <v>166</v>
      </c>
      <c r="AU724" s="170" t="s">
        <v>91</v>
      </c>
      <c r="AV724" s="12" t="s">
        <v>91</v>
      </c>
      <c r="AW724" s="12" t="s">
        <v>35</v>
      </c>
      <c r="AX724" s="12" t="s">
        <v>82</v>
      </c>
      <c r="AY724" s="170" t="s">
        <v>153</v>
      </c>
    </row>
    <row r="725" spans="2:51" s="12" customFormat="1" ht="11.25">
      <c r="B725" s="169"/>
      <c r="D725" s="164" t="s">
        <v>166</v>
      </c>
      <c r="E725" s="170" t="s">
        <v>1</v>
      </c>
      <c r="F725" s="171" t="s">
        <v>913</v>
      </c>
      <c r="H725" s="172">
        <v>38</v>
      </c>
      <c r="I725" s="173"/>
      <c r="L725" s="169"/>
      <c r="M725" s="174"/>
      <c r="T725" s="175"/>
      <c r="AT725" s="170" t="s">
        <v>166</v>
      </c>
      <c r="AU725" s="170" t="s">
        <v>91</v>
      </c>
      <c r="AV725" s="12" t="s">
        <v>91</v>
      </c>
      <c r="AW725" s="12" t="s">
        <v>35</v>
      </c>
      <c r="AX725" s="12" t="s">
        <v>82</v>
      </c>
      <c r="AY725" s="170" t="s">
        <v>153</v>
      </c>
    </row>
    <row r="726" spans="2:51" s="12" customFormat="1" ht="11.25">
      <c r="B726" s="169"/>
      <c r="D726" s="164" t="s">
        <v>166</v>
      </c>
      <c r="E726" s="170" t="s">
        <v>1</v>
      </c>
      <c r="F726" s="171" t="s">
        <v>914</v>
      </c>
      <c r="H726" s="172">
        <v>52</v>
      </c>
      <c r="I726" s="173"/>
      <c r="L726" s="169"/>
      <c r="M726" s="174"/>
      <c r="T726" s="175"/>
      <c r="AT726" s="170" t="s">
        <v>166</v>
      </c>
      <c r="AU726" s="170" t="s">
        <v>91</v>
      </c>
      <c r="AV726" s="12" t="s">
        <v>91</v>
      </c>
      <c r="AW726" s="12" t="s">
        <v>35</v>
      </c>
      <c r="AX726" s="12" t="s">
        <v>82</v>
      </c>
      <c r="AY726" s="170" t="s">
        <v>153</v>
      </c>
    </row>
    <row r="727" spans="2:51" s="12" customFormat="1" ht="11.25">
      <c r="B727" s="169"/>
      <c r="D727" s="164" t="s">
        <v>166</v>
      </c>
      <c r="E727" s="170" t="s">
        <v>1</v>
      </c>
      <c r="F727" s="171" t="s">
        <v>915</v>
      </c>
      <c r="H727" s="172">
        <v>25</v>
      </c>
      <c r="I727" s="173"/>
      <c r="L727" s="169"/>
      <c r="M727" s="174"/>
      <c r="T727" s="175"/>
      <c r="AT727" s="170" t="s">
        <v>166</v>
      </c>
      <c r="AU727" s="170" t="s">
        <v>91</v>
      </c>
      <c r="AV727" s="12" t="s">
        <v>91</v>
      </c>
      <c r="AW727" s="12" t="s">
        <v>35</v>
      </c>
      <c r="AX727" s="12" t="s">
        <v>82</v>
      </c>
      <c r="AY727" s="170" t="s">
        <v>153</v>
      </c>
    </row>
    <row r="728" spans="2:51" s="13" customFormat="1" ht="11.25">
      <c r="B728" s="176"/>
      <c r="D728" s="164" t="s">
        <v>166</v>
      </c>
      <c r="E728" s="177" t="s">
        <v>1</v>
      </c>
      <c r="F728" s="178" t="s">
        <v>174</v>
      </c>
      <c r="H728" s="179">
        <v>160</v>
      </c>
      <c r="I728" s="180"/>
      <c r="L728" s="176"/>
      <c r="M728" s="181"/>
      <c r="T728" s="182"/>
      <c r="AT728" s="177" t="s">
        <v>166</v>
      </c>
      <c r="AU728" s="177" t="s">
        <v>91</v>
      </c>
      <c r="AV728" s="13" t="s">
        <v>160</v>
      </c>
      <c r="AW728" s="13" t="s">
        <v>35</v>
      </c>
      <c r="AX728" s="13" t="s">
        <v>21</v>
      </c>
      <c r="AY728" s="177" t="s">
        <v>153</v>
      </c>
    </row>
    <row r="729" spans="2:65" s="1" customFormat="1" ht="16.5" customHeight="1">
      <c r="B729" s="34"/>
      <c r="C729" s="153" t="s">
        <v>916</v>
      </c>
      <c r="D729" s="153" t="s">
        <v>155</v>
      </c>
      <c r="E729" s="154" t="s">
        <v>917</v>
      </c>
      <c r="F729" s="155" t="s">
        <v>918</v>
      </c>
      <c r="G729" s="156" t="s">
        <v>315</v>
      </c>
      <c r="H729" s="157">
        <v>11</v>
      </c>
      <c r="I729" s="158"/>
      <c r="J729" s="159">
        <f>ROUND(I729*H729,2)</f>
        <v>0</v>
      </c>
      <c r="K729" s="155" t="s">
        <v>159</v>
      </c>
      <c r="L729" s="34"/>
      <c r="M729" s="160" t="s">
        <v>1</v>
      </c>
      <c r="N729" s="127" t="s">
        <v>47</v>
      </c>
      <c r="P729" s="161">
        <f>O729*H729</f>
        <v>0</v>
      </c>
      <c r="Q729" s="161">
        <v>0.0002</v>
      </c>
      <c r="R729" s="161">
        <f>Q729*H729</f>
        <v>0.0022</v>
      </c>
      <c r="S729" s="161">
        <v>0</v>
      </c>
      <c r="T729" s="162">
        <f>S729*H729</f>
        <v>0</v>
      </c>
      <c r="AR729" s="163" t="s">
        <v>261</v>
      </c>
      <c r="AT729" s="163" t="s">
        <v>155</v>
      </c>
      <c r="AU729" s="163" t="s">
        <v>91</v>
      </c>
      <c r="AY729" s="17" t="s">
        <v>153</v>
      </c>
      <c r="BE729" s="96">
        <f>IF(N729="základní",J729,0)</f>
        <v>0</v>
      </c>
      <c r="BF729" s="96">
        <f>IF(N729="snížená",J729,0)</f>
        <v>0</v>
      </c>
      <c r="BG729" s="96">
        <f>IF(N729="zákl. přenesená",J729,0)</f>
        <v>0</v>
      </c>
      <c r="BH729" s="96">
        <f>IF(N729="sníž. přenesená",J729,0)</f>
        <v>0</v>
      </c>
      <c r="BI729" s="96">
        <f>IF(N729="nulová",J729,0)</f>
        <v>0</v>
      </c>
      <c r="BJ729" s="17" t="s">
        <v>21</v>
      </c>
      <c r="BK729" s="96">
        <f>ROUND(I729*H729,2)</f>
        <v>0</v>
      </c>
      <c r="BL729" s="17" t="s">
        <v>261</v>
      </c>
      <c r="BM729" s="163" t="s">
        <v>919</v>
      </c>
    </row>
    <row r="730" spans="2:47" s="1" customFormat="1" ht="11.25">
      <c r="B730" s="34"/>
      <c r="D730" s="164" t="s">
        <v>162</v>
      </c>
      <c r="F730" s="165" t="s">
        <v>920</v>
      </c>
      <c r="I730" s="129"/>
      <c r="L730" s="34"/>
      <c r="M730" s="166"/>
      <c r="T730" s="58"/>
      <c r="AT730" s="17" t="s">
        <v>162</v>
      </c>
      <c r="AU730" s="17" t="s">
        <v>91</v>
      </c>
    </row>
    <row r="731" spans="2:47" s="1" customFormat="1" ht="11.25">
      <c r="B731" s="34"/>
      <c r="D731" s="167" t="s">
        <v>164</v>
      </c>
      <c r="F731" s="168" t="s">
        <v>921</v>
      </c>
      <c r="I731" s="129"/>
      <c r="L731" s="34"/>
      <c r="M731" s="166"/>
      <c r="T731" s="58"/>
      <c r="AT731" s="17" t="s">
        <v>164</v>
      </c>
      <c r="AU731" s="17" t="s">
        <v>91</v>
      </c>
    </row>
    <row r="732" spans="2:51" s="12" customFormat="1" ht="11.25">
      <c r="B732" s="169"/>
      <c r="D732" s="164" t="s">
        <v>166</v>
      </c>
      <c r="E732" s="170" t="s">
        <v>1</v>
      </c>
      <c r="F732" s="171" t="s">
        <v>922</v>
      </c>
      <c r="H732" s="172">
        <v>11</v>
      </c>
      <c r="I732" s="173"/>
      <c r="L732" s="169"/>
      <c r="M732" s="174"/>
      <c r="T732" s="175"/>
      <c r="AT732" s="170" t="s">
        <v>166</v>
      </c>
      <c r="AU732" s="170" t="s">
        <v>91</v>
      </c>
      <c r="AV732" s="12" t="s">
        <v>91</v>
      </c>
      <c r="AW732" s="12" t="s">
        <v>35</v>
      </c>
      <c r="AX732" s="12" t="s">
        <v>21</v>
      </c>
      <c r="AY732" s="170" t="s">
        <v>153</v>
      </c>
    </row>
    <row r="733" spans="2:65" s="1" customFormat="1" ht="16.5" customHeight="1">
      <c r="B733" s="34"/>
      <c r="C733" s="153" t="s">
        <v>923</v>
      </c>
      <c r="D733" s="153" t="s">
        <v>155</v>
      </c>
      <c r="E733" s="154" t="s">
        <v>924</v>
      </c>
      <c r="F733" s="155" t="s">
        <v>925</v>
      </c>
      <c r="G733" s="156" t="s">
        <v>315</v>
      </c>
      <c r="H733" s="157">
        <v>22</v>
      </c>
      <c r="I733" s="158"/>
      <c r="J733" s="159">
        <f>ROUND(I733*H733,2)</f>
        <v>0</v>
      </c>
      <c r="K733" s="155" t="s">
        <v>159</v>
      </c>
      <c r="L733" s="34"/>
      <c r="M733" s="160" t="s">
        <v>1</v>
      </c>
      <c r="N733" s="127" t="s">
        <v>47</v>
      </c>
      <c r="P733" s="161">
        <f>O733*H733</f>
        <v>0</v>
      </c>
      <c r="Q733" s="161">
        <v>0.00018</v>
      </c>
      <c r="R733" s="161">
        <f>Q733*H733</f>
        <v>0.00396</v>
      </c>
      <c r="S733" s="161">
        <v>0</v>
      </c>
      <c r="T733" s="162">
        <f>S733*H733</f>
        <v>0</v>
      </c>
      <c r="AR733" s="163" t="s">
        <v>261</v>
      </c>
      <c r="AT733" s="163" t="s">
        <v>155</v>
      </c>
      <c r="AU733" s="163" t="s">
        <v>91</v>
      </c>
      <c r="AY733" s="17" t="s">
        <v>153</v>
      </c>
      <c r="BE733" s="96">
        <f>IF(N733="základní",J733,0)</f>
        <v>0</v>
      </c>
      <c r="BF733" s="96">
        <f>IF(N733="snížená",J733,0)</f>
        <v>0</v>
      </c>
      <c r="BG733" s="96">
        <f>IF(N733="zákl. přenesená",J733,0)</f>
        <v>0</v>
      </c>
      <c r="BH733" s="96">
        <f>IF(N733="sníž. přenesená",J733,0)</f>
        <v>0</v>
      </c>
      <c r="BI733" s="96">
        <f>IF(N733="nulová",J733,0)</f>
        <v>0</v>
      </c>
      <c r="BJ733" s="17" t="s">
        <v>21</v>
      </c>
      <c r="BK733" s="96">
        <f>ROUND(I733*H733,2)</f>
        <v>0</v>
      </c>
      <c r="BL733" s="17" t="s">
        <v>261</v>
      </c>
      <c r="BM733" s="163" t="s">
        <v>926</v>
      </c>
    </row>
    <row r="734" spans="2:47" s="1" customFormat="1" ht="19.5">
      <c r="B734" s="34"/>
      <c r="D734" s="164" t="s">
        <v>162</v>
      </c>
      <c r="F734" s="165" t="s">
        <v>927</v>
      </c>
      <c r="I734" s="129"/>
      <c r="L734" s="34"/>
      <c r="M734" s="166"/>
      <c r="T734" s="58"/>
      <c r="AT734" s="17" t="s">
        <v>162</v>
      </c>
      <c r="AU734" s="17" t="s">
        <v>91</v>
      </c>
    </row>
    <row r="735" spans="2:47" s="1" customFormat="1" ht="11.25">
      <c r="B735" s="34"/>
      <c r="D735" s="167" t="s">
        <v>164</v>
      </c>
      <c r="F735" s="168" t="s">
        <v>928</v>
      </c>
      <c r="I735" s="129"/>
      <c r="L735" s="34"/>
      <c r="M735" s="166"/>
      <c r="T735" s="58"/>
      <c r="AT735" s="17" t="s">
        <v>164</v>
      </c>
      <c r="AU735" s="17" t="s">
        <v>91</v>
      </c>
    </row>
    <row r="736" spans="2:51" s="12" customFormat="1" ht="11.25">
      <c r="B736" s="169"/>
      <c r="D736" s="164" t="s">
        <v>166</v>
      </c>
      <c r="E736" s="170" t="s">
        <v>1</v>
      </c>
      <c r="F736" s="171" t="s">
        <v>929</v>
      </c>
      <c r="H736" s="172">
        <v>22</v>
      </c>
      <c r="I736" s="173"/>
      <c r="L736" s="169"/>
      <c r="M736" s="174"/>
      <c r="T736" s="175"/>
      <c r="AT736" s="170" t="s">
        <v>166</v>
      </c>
      <c r="AU736" s="170" t="s">
        <v>91</v>
      </c>
      <c r="AV736" s="12" t="s">
        <v>91</v>
      </c>
      <c r="AW736" s="12" t="s">
        <v>35</v>
      </c>
      <c r="AX736" s="12" t="s">
        <v>21</v>
      </c>
      <c r="AY736" s="170" t="s">
        <v>153</v>
      </c>
    </row>
    <row r="737" spans="2:65" s="1" customFormat="1" ht="16.5" customHeight="1">
      <c r="B737" s="34"/>
      <c r="C737" s="153" t="s">
        <v>930</v>
      </c>
      <c r="D737" s="153" t="s">
        <v>155</v>
      </c>
      <c r="E737" s="154" t="s">
        <v>931</v>
      </c>
      <c r="F737" s="155" t="s">
        <v>932</v>
      </c>
      <c r="G737" s="156" t="s">
        <v>411</v>
      </c>
      <c r="H737" s="157">
        <v>193.2</v>
      </c>
      <c r="I737" s="158"/>
      <c r="J737" s="159">
        <f>ROUND(I737*H737,2)</f>
        <v>0</v>
      </c>
      <c r="K737" s="155" t="s">
        <v>159</v>
      </c>
      <c r="L737" s="34"/>
      <c r="M737" s="160" t="s">
        <v>1</v>
      </c>
      <c r="N737" s="127" t="s">
        <v>47</v>
      </c>
      <c r="P737" s="161">
        <f>O737*H737</f>
        <v>0</v>
      </c>
      <c r="Q737" s="161">
        <v>0.00032</v>
      </c>
      <c r="R737" s="161">
        <f>Q737*H737</f>
        <v>0.061824000000000004</v>
      </c>
      <c r="S737" s="161">
        <v>0</v>
      </c>
      <c r="T737" s="162">
        <f>S737*H737</f>
        <v>0</v>
      </c>
      <c r="AR737" s="163" t="s">
        <v>261</v>
      </c>
      <c r="AT737" s="163" t="s">
        <v>155</v>
      </c>
      <c r="AU737" s="163" t="s">
        <v>91</v>
      </c>
      <c r="AY737" s="17" t="s">
        <v>153</v>
      </c>
      <c r="BE737" s="96">
        <f>IF(N737="základní",J737,0)</f>
        <v>0</v>
      </c>
      <c r="BF737" s="96">
        <f>IF(N737="snížená",J737,0)</f>
        <v>0</v>
      </c>
      <c r="BG737" s="96">
        <f>IF(N737="zákl. přenesená",J737,0)</f>
        <v>0</v>
      </c>
      <c r="BH737" s="96">
        <f>IF(N737="sníž. přenesená",J737,0)</f>
        <v>0</v>
      </c>
      <c r="BI737" s="96">
        <f>IF(N737="nulová",J737,0)</f>
        <v>0</v>
      </c>
      <c r="BJ737" s="17" t="s">
        <v>21</v>
      </c>
      <c r="BK737" s="96">
        <f>ROUND(I737*H737,2)</f>
        <v>0</v>
      </c>
      <c r="BL737" s="17" t="s">
        <v>261</v>
      </c>
      <c r="BM737" s="163" t="s">
        <v>933</v>
      </c>
    </row>
    <row r="738" spans="2:47" s="1" customFormat="1" ht="19.5">
      <c r="B738" s="34"/>
      <c r="D738" s="164" t="s">
        <v>162</v>
      </c>
      <c r="F738" s="165" t="s">
        <v>934</v>
      </c>
      <c r="I738" s="129"/>
      <c r="L738" s="34"/>
      <c r="M738" s="166"/>
      <c r="T738" s="58"/>
      <c r="AT738" s="17" t="s">
        <v>162</v>
      </c>
      <c r="AU738" s="17" t="s">
        <v>91</v>
      </c>
    </row>
    <row r="739" spans="2:47" s="1" customFormat="1" ht="11.25">
      <c r="B739" s="34"/>
      <c r="D739" s="167" t="s">
        <v>164</v>
      </c>
      <c r="F739" s="168" t="s">
        <v>935</v>
      </c>
      <c r="I739" s="129"/>
      <c r="L739" s="34"/>
      <c r="M739" s="166"/>
      <c r="T739" s="58"/>
      <c r="AT739" s="17" t="s">
        <v>164</v>
      </c>
      <c r="AU739" s="17" t="s">
        <v>91</v>
      </c>
    </row>
    <row r="740" spans="2:51" s="12" customFormat="1" ht="11.25">
      <c r="B740" s="169"/>
      <c r="D740" s="164" t="s">
        <v>166</v>
      </c>
      <c r="E740" s="170" t="s">
        <v>1</v>
      </c>
      <c r="F740" s="171" t="s">
        <v>936</v>
      </c>
      <c r="H740" s="172">
        <v>15.48</v>
      </c>
      <c r="I740" s="173"/>
      <c r="L740" s="169"/>
      <c r="M740" s="174"/>
      <c r="T740" s="175"/>
      <c r="AT740" s="170" t="s">
        <v>166</v>
      </c>
      <c r="AU740" s="170" t="s">
        <v>91</v>
      </c>
      <c r="AV740" s="12" t="s">
        <v>91</v>
      </c>
      <c r="AW740" s="12" t="s">
        <v>35</v>
      </c>
      <c r="AX740" s="12" t="s">
        <v>82</v>
      </c>
      <c r="AY740" s="170" t="s">
        <v>153</v>
      </c>
    </row>
    <row r="741" spans="2:51" s="12" customFormat="1" ht="11.25">
      <c r="B741" s="169"/>
      <c r="D741" s="164" t="s">
        <v>166</v>
      </c>
      <c r="E741" s="170" t="s">
        <v>1</v>
      </c>
      <c r="F741" s="171" t="s">
        <v>937</v>
      </c>
      <c r="H741" s="172">
        <v>4.3</v>
      </c>
      <c r="I741" s="173"/>
      <c r="L741" s="169"/>
      <c r="M741" s="174"/>
      <c r="T741" s="175"/>
      <c r="AT741" s="170" t="s">
        <v>166</v>
      </c>
      <c r="AU741" s="170" t="s">
        <v>91</v>
      </c>
      <c r="AV741" s="12" t="s">
        <v>91</v>
      </c>
      <c r="AW741" s="12" t="s">
        <v>35</v>
      </c>
      <c r="AX741" s="12" t="s">
        <v>82</v>
      </c>
      <c r="AY741" s="170" t="s">
        <v>153</v>
      </c>
    </row>
    <row r="742" spans="2:51" s="12" customFormat="1" ht="11.25">
      <c r="B742" s="169"/>
      <c r="D742" s="164" t="s">
        <v>166</v>
      </c>
      <c r="E742" s="170" t="s">
        <v>1</v>
      </c>
      <c r="F742" s="171" t="s">
        <v>938</v>
      </c>
      <c r="H742" s="172">
        <v>4.3</v>
      </c>
      <c r="I742" s="173"/>
      <c r="L742" s="169"/>
      <c r="M742" s="174"/>
      <c r="T742" s="175"/>
      <c r="AT742" s="170" t="s">
        <v>166</v>
      </c>
      <c r="AU742" s="170" t="s">
        <v>91</v>
      </c>
      <c r="AV742" s="12" t="s">
        <v>91</v>
      </c>
      <c r="AW742" s="12" t="s">
        <v>35</v>
      </c>
      <c r="AX742" s="12" t="s">
        <v>82</v>
      </c>
      <c r="AY742" s="170" t="s">
        <v>153</v>
      </c>
    </row>
    <row r="743" spans="2:51" s="12" customFormat="1" ht="11.25">
      <c r="B743" s="169"/>
      <c r="D743" s="164" t="s">
        <v>166</v>
      </c>
      <c r="E743" s="170" t="s">
        <v>1</v>
      </c>
      <c r="F743" s="171" t="s">
        <v>939</v>
      </c>
      <c r="H743" s="172">
        <v>15</v>
      </c>
      <c r="I743" s="173"/>
      <c r="L743" s="169"/>
      <c r="M743" s="174"/>
      <c r="T743" s="175"/>
      <c r="AT743" s="170" t="s">
        <v>166</v>
      </c>
      <c r="AU743" s="170" t="s">
        <v>91</v>
      </c>
      <c r="AV743" s="12" t="s">
        <v>91</v>
      </c>
      <c r="AW743" s="12" t="s">
        <v>35</v>
      </c>
      <c r="AX743" s="12" t="s">
        <v>82</v>
      </c>
      <c r="AY743" s="170" t="s">
        <v>153</v>
      </c>
    </row>
    <row r="744" spans="2:51" s="12" customFormat="1" ht="11.25">
      <c r="B744" s="169"/>
      <c r="D744" s="164" t="s">
        <v>166</v>
      </c>
      <c r="E744" s="170" t="s">
        <v>1</v>
      </c>
      <c r="F744" s="171" t="s">
        <v>940</v>
      </c>
      <c r="H744" s="172">
        <v>10.5</v>
      </c>
      <c r="I744" s="173"/>
      <c r="L744" s="169"/>
      <c r="M744" s="174"/>
      <c r="T744" s="175"/>
      <c r="AT744" s="170" t="s">
        <v>166</v>
      </c>
      <c r="AU744" s="170" t="s">
        <v>91</v>
      </c>
      <c r="AV744" s="12" t="s">
        <v>91</v>
      </c>
      <c r="AW744" s="12" t="s">
        <v>35</v>
      </c>
      <c r="AX744" s="12" t="s">
        <v>82</v>
      </c>
      <c r="AY744" s="170" t="s">
        <v>153</v>
      </c>
    </row>
    <row r="745" spans="2:51" s="15" customFormat="1" ht="11.25">
      <c r="B745" s="200"/>
      <c r="D745" s="164" t="s">
        <v>166</v>
      </c>
      <c r="E745" s="201" t="s">
        <v>1</v>
      </c>
      <c r="F745" s="202" t="s">
        <v>819</v>
      </c>
      <c r="H745" s="203">
        <v>49.58</v>
      </c>
      <c r="I745" s="204"/>
      <c r="L745" s="200"/>
      <c r="M745" s="205"/>
      <c r="T745" s="206"/>
      <c r="AT745" s="201" t="s">
        <v>166</v>
      </c>
      <c r="AU745" s="201" t="s">
        <v>91</v>
      </c>
      <c r="AV745" s="15" t="s">
        <v>180</v>
      </c>
      <c r="AW745" s="15" t="s">
        <v>35</v>
      </c>
      <c r="AX745" s="15" t="s">
        <v>82</v>
      </c>
      <c r="AY745" s="201" t="s">
        <v>153</v>
      </c>
    </row>
    <row r="746" spans="2:51" s="12" customFormat="1" ht="11.25">
      <c r="B746" s="169"/>
      <c r="D746" s="164" t="s">
        <v>166</v>
      </c>
      <c r="E746" s="170" t="s">
        <v>1</v>
      </c>
      <c r="F746" s="171" t="s">
        <v>941</v>
      </c>
      <c r="H746" s="172">
        <v>13.32</v>
      </c>
      <c r="I746" s="173"/>
      <c r="L746" s="169"/>
      <c r="M746" s="174"/>
      <c r="T746" s="175"/>
      <c r="AT746" s="170" t="s">
        <v>166</v>
      </c>
      <c r="AU746" s="170" t="s">
        <v>91</v>
      </c>
      <c r="AV746" s="12" t="s">
        <v>91</v>
      </c>
      <c r="AW746" s="12" t="s">
        <v>35</v>
      </c>
      <c r="AX746" s="12" t="s">
        <v>82</v>
      </c>
      <c r="AY746" s="170" t="s">
        <v>153</v>
      </c>
    </row>
    <row r="747" spans="2:51" s="12" customFormat="1" ht="11.25">
      <c r="B747" s="169"/>
      <c r="D747" s="164" t="s">
        <v>166</v>
      </c>
      <c r="E747" s="170" t="s">
        <v>1</v>
      </c>
      <c r="F747" s="171" t="s">
        <v>942</v>
      </c>
      <c r="H747" s="172">
        <v>10</v>
      </c>
      <c r="I747" s="173"/>
      <c r="L747" s="169"/>
      <c r="M747" s="174"/>
      <c r="T747" s="175"/>
      <c r="AT747" s="170" t="s">
        <v>166</v>
      </c>
      <c r="AU747" s="170" t="s">
        <v>91</v>
      </c>
      <c r="AV747" s="12" t="s">
        <v>91</v>
      </c>
      <c r="AW747" s="12" t="s">
        <v>35</v>
      </c>
      <c r="AX747" s="12" t="s">
        <v>82</v>
      </c>
      <c r="AY747" s="170" t="s">
        <v>153</v>
      </c>
    </row>
    <row r="748" spans="2:51" s="12" customFormat="1" ht="11.25">
      <c r="B748" s="169"/>
      <c r="D748" s="164" t="s">
        <v>166</v>
      </c>
      <c r="E748" s="170" t="s">
        <v>1</v>
      </c>
      <c r="F748" s="171" t="s">
        <v>943</v>
      </c>
      <c r="H748" s="172">
        <v>12.72</v>
      </c>
      <c r="I748" s="173"/>
      <c r="L748" s="169"/>
      <c r="M748" s="174"/>
      <c r="T748" s="175"/>
      <c r="AT748" s="170" t="s">
        <v>166</v>
      </c>
      <c r="AU748" s="170" t="s">
        <v>91</v>
      </c>
      <c r="AV748" s="12" t="s">
        <v>91</v>
      </c>
      <c r="AW748" s="12" t="s">
        <v>35</v>
      </c>
      <c r="AX748" s="12" t="s">
        <v>82</v>
      </c>
      <c r="AY748" s="170" t="s">
        <v>153</v>
      </c>
    </row>
    <row r="749" spans="2:51" s="12" customFormat="1" ht="11.25">
      <c r="B749" s="169"/>
      <c r="D749" s="164" t="s">
        <v>166</v>
      </c>
      <c r="E749" s="170" t="s">
        <v>1</v>
      </c>
      <c r="F749" s="171" t="s">
        <v>944</v>
      </c>
      <c r="H749" s="172">
        <v>16</v>
      </c>
      <c r="I749" s="173"/>
      <c r="L749" s="169"/>
      <c r="M749" s="174"/>
      <c r="T749" s="175"/>
      <c r="AT749" s="170" t="s">
        <v>166</v>
      </c>
      <c r="AU749" s="170" t="s">
        <v>91</v>
      </c>
      <c r="AV749" s="12" t="s">
        <v>91</v>
      </c>
      <c r="AW749" s="12" t="s">
        <v>35</v>
      </c>
      <c r="AX749" s="12" t="s">
        <v>82</v>
      </c>
      <c r="AY749" s="170" t="s">
        <v>153</v>
      </c>
    </row>
    <row r="750" spans="2:51" s="12" customFormat="1" ht="11.25">
      <c r="B750" s="169"/>
      <c r="D750" s="164" t="s">
        <v>166</v>
      </c>
      <c r="E750" s="170" t="s">
        <v>1</v>
      </c>
      <c r="F750" s="171" t="s">
        <v>945</v>
      </c>
      <c r="H750" s="172">
        <v>3.4</v>
      </c>
      <c r="I750" s="173"/>
      <c r="L750" s="169"/>
      <c r="M750" s="174"/>
      <c r="T750" s="175"/>
      <c r="AT750" s="170" t="s">
        <v>166</v>
      </c>
      <c r="AU750" s="170" t="s">
        <v>91</v>
      </c>
      <c r="AV750" s="12" t="s">
        <v>91</v>
      </c>
      <c r="AW750" s="12" t="s">
        <v>35</v>
      </c>
      <c r="AX750" s="12" t="s">
        <v>82</v>
      </c>
      <c r="AY750" s="170" t="s">
        <v>153</v>
      </c>
    </row>
    <row r="751" spans="2:51" s="15" customFormat="1" ht="11.25">
      <c r="B751" s="200"/>
      <c r="D751" s="164" t="s">
        <v>166</v>
      </c>
      <c r="E751" s="201" t="s">
        <v>1</v>
      </c>
      <c r="F751" s="202" t="s">
        <v>819</v>
      </c>
      <c r="H751" s="203">
        <v>55.44</v>
      </c>
      <c r="I751" s="204"/>
      <c r="L751" s="200"/>
      <c r="M751" s="205"/>
      <c r="T751" s="206"/>
      <c r="AT751" s="201" t="s">
        <v>166</v>
      </c>
      <c r="AU751" s="201" t="s">
        <v>91</v>
      </c>
      <c r="AV751" s="15" t="s">
        <v>180</v>
      </c>
      <c r="AW751" s="15" t="s">
        <v>35</v>
      </c>
      <c r="AX751" s="15" t="s">
        <v>82</v>
      </c>
      <c r="AY751" s="201" t="s">
        <v>153</v>
      </c>
    </row>
    <row r="752" spans="2:51" s="12" customFormat="1" ht="11.25">
      <c r="B752" s="169"/>
      <c r="D752" s="164" t="s">
        <v>166</v>
      </c>
      <c r="E752" s="170" t="s">
        <v>1</v>
      </c>
      <c r="F752" s="171" t="s">
        <v>946</v>
      </c>
      <c r="H752" s="172">
        <v>10.68</v>
      </c>
      <c r="I752" s="173"/>
      <c r="L752" s="169"/>
      <c r="M752" s="174"/>
      <c r="T752" s="175"/>
      <c r="AT752" s="170" t="s">
        <v>166</v>
      </c>
      <c r="AU752" s="170" t="s">
        <v>91</v>
      </c>
      <c r="AV752" s="12" t="s">
        <v>91</v>
      </c>
      <c r="AW752" s="12" t="s">
        <v>35</v>
      </c>
      <c r="AX752" s="12" t="s">
        <v>82</v>
      </c>
      <c r="AY752" s="170" t="s">
        <v>153</v>
      </c>
    </row>
    <row r="753" spans="2:51" s="12" customFormat="1" ht="11.25">
      <c r="B753" s="169"/>
      <c r="D753" s="164" t="s">
        <v>166</v>
      </c>
      <c r="E753" s="170" t="s">
        <v>1</v>
      </c>
      <c r="F753" s="171" t="s">
        <v>947</v>
      </c>
      <c r="H753" s="172">
        <v>3.84</v>
      </c>
      <c r="I753" s="173"/>
      <c r="L753" s="169"/>
      <c r="M753" s="174"/>
      <c r="T753" s="175"/>
      <c r="AT753" s="170" t="s">
        <v>166</v>
      </c>
      <c r="AU753" s="170" t="s">
        <v>91</v>
      </c>
      <c r="AV753" s="12" t="s">
        <v>91</v>
      </c>
      <c r="AW753" s="12" t="s">
        <v>35</v>
      </c>
      <c r="AX753" s="12" t="s">
        <v>82</v>
      </c>
      <c r="AY753" s="170" t="s">
        <v>153</v>
      </c>
    </row>
    <row r="754" spans="2:51" s="12" customFormat="1" ht="11.25">
      <c r="B754" s="169"/>
      <c r="D754" s="164" t="s">
        <v>166</v>
      </c>
      <c r="E754" s="170" t="s">
        <v>1</v>
      </c>
      <c r="F754" s="171" t="s">
        <v>948</v>
      </c>
      <c r="H754" s="172">
        <v>12</v>
      </c>
      <c r="I754" s="173"/>
      <c r="L754" s="169"/>
      <c r="M754" s="174"/>
      <c r="T754" s="175"/>
      <c r="AT754" s="170" t="s">
        <v>166</v>
      </c>
      <c r="AU754" s="170" t="s">
        <v>91</v>
      </c>
      <c r="AV754" s="12" t="s">
        <v>91</v>
      </c>
      <c r="AW754" s="12" t="s">
        <v>35</v>
      </c>
      <c r="AX754" s="12" t="s">
        <v>82</v>
      </c>
      <c r="AY754" s="170" t="s">
        <v>153</v>
      </c>
    </row>
    <row r="755" spans="2:51" s="12" customFormat="1" ht="11.25">
      <c r="B755" s="169"/>
      <c r="D755" s="164" t="s">
        <v>166</v>
      </c>
      <c r="E755" s="170" t="s">
        <v>1</v>
      </c>
      <c r="F755" s="171" t="s">
        <v>949</v>
      </c>
      <c r="H755" s="172">
        <v>6.08</v>
      </c>
      <c r="I755" s="173"/>
      <c r="L755" s="169"/>
      <c r="M755" s="174"/>
      <c r="T755" s="175"/>
      <c r="AT755" s="170" t="s">
        <v>166</v>
      </c>
      <c r="AU755" s="170" t="s">
        <v>91</v>
      </c>
      <c r="AV755" s="12" t="s">
        <v>91</v>
      </c>
      <c r="AW755" s="12" t="s">
        <v>35</v>
      </c>
      <c r="AX755" s="12" t="s">
        <v>82</v>
      </c>
      <c r="AY755" s="170" t="s">
        <v>153</v>
      </c>
    </row>
    <row r="756" spans="2:51" s="12" customFormat="1" ht="11.25">
      <c r="B756" s="169"/>
      <c r="D756" s="164" t="s">
        <v>166</v>
      </c>
      <c r="E756" s="170" t="s">
        <v>1</v>
      </c>
      <c r="F756" s="171" t="s">
        <v>950</v>
      </c>
      <c r="H756" s="172">
        <v>3.8</v>
      </c>
      <c r="I756" s="173"/>
      <c r="L756" s="169"/>
      <c r="M756" s="174"/>
      <c r="T756" s="175"/>
      <c r="AT756" s="170" t="s">
        <v>166</v>
      </c>
      <c r="AU756" s="170" t="s">
        <v>91</v>
      </c>
      <c r="AV756" s="12" t="s">
        <v>91</v>
      </c>
      <c r="AW756" s="12" t="s">
        <v>35</v>
      </c>
      <c r="AX756" s="12" t="s">
        <v>82</v>
      </c>
      <c r="AY756" s="170" t="s">
        <v>153</v>
      </c>
    </row>
    <row r="757" spans="2:51" s="12" customFormat="1" ht="11.25">
      <c r="B757" s="169"/>
      <c r="D757" s="164" t="s">
        <v>166</v>
      </c>
      <c r="E757" s="170" t="s">
        <v>1</v>
      </c>
      <c r="F757" s="171" t="s">
        <v>951</v>
      </c>
      <c r="H757" s="172">
        <v>3.84</v>
      </c>
      <c r="I757" s="173"/>
      <c r="L757" s="169"/>
      <c r="M757" s="174"/>
      <c r="T757" s="175"/>
      <c r="AT757" s="170" t="s">
        <v>166</v>
      </c>
      <c r="AU757" s="170" t="s">
        <v>91</v>
      </c>
      <c r="AV757" s="12" t="s">
        <v>91</v>
      </c>
      <c r="AW757" s="12" t="s">
        <v>35</v>
      </c>
      <c r="AX757" s="12" t="s">
        <v>82</v>
      </c>
      <c r="AY757" s="170" t="s">
        <v>153</v>
      </c>
    </row>
    <row r="758" spans="2:51" s="12" customFormat="1" ht="11.25">
      <c r="B758" s="169"/>
      <c r="D758" s="164" t="s">
        <v>166</v>
      </c>
      <c r="E758" s="170" t="s">
        <v>1</v>
      </c>
      <c r="F758" s="171" t="s">
        <v>952</v>
      </c>
      <c r="H758" s="172">
        <v>9.32</v>
      </c>
      <c r="I758" s="173"/>
      <c r="L758" s="169"/>
      <c r="M758" s="174"/>
      <c r="T758" s="175"/>
      <c r="AT758" s="170" t="s">
        <v>166</v>
      </c>
      <c r="AU758" s="170" t="s">
        <v>91</v>
      </c>
      <c r="AV758" s="12" t="s">
        <v>91</v>
      </c>
      <c r="AW758" s="12" t="s">
        <v>35</v>
      </c>
      <c r="AX758" s="12" t="s">
        <v>82</v>
      </c>
      <c r="AY758" s="170" t="s">
        <v>153</v>
      </c>
    </row>
    <row r="759" spans="2:51" s="15" customFormat="1" ht="11.25">
      <c r="B759" s="200"/>
      <c r="D759" s="164" t="s">
        <v>166</v>
      </c>
      <c r="E759" s="201" t="s">
        <v>1</v>
      </c>
      <c r="F759" s="202" t="s">
        <v>819</v>
      </c>
      <c r="H759" s="203">
        <v>49.56</v>
      </c>
      <c r="I759" s="204"/>
      <c r="L759" s="200"/>
      <c r="M759" s="205"/>
      <c r="T759" s="206"/>
      <c r="AT759" s="201" t="s">
        <v>166</v>
      </c>
      <c r="AU759" s="201" t="s">
        <v>91</v>
      </c>
      <c r="AV759" s="15" t="s">
        <v>180</v>
      </c>
      <c r="AW759" s="15" t="s">
        <v>35</v>
      </c>
      <c r="AX759" s="15" t="s">
        <v>82</v>
      </c>
      <c r="AY759" s="201" t="s">
        <v>153</v>
      </c>
    </row>
    <row r="760" spans="2:51" s="12" customFormat="1" ht="11.25">
      <c r="B760" s="169"/>
      <c r="D760" s="164" t="s">
        <v>166</v>
      </c>
      <c r="E760" s="170" t="s">
        <v>1</v>
      </c>
      <c r="F760" s="171" t="s">
        <v>953</v>
      </c>
      <c r="H760" s="172">
        <v>6.46</v>
      </c>
      <c r="I760" s="173"/>
      <c r="L760" s="169"/>
      <c r="M760" s="174"/>
      <c r="T760" s="175"/>
      <c r="AT760" s="170" t="s">
        <v>166</v>
      </c>
      <c r="AU760" s="170" t="s">
        <v>91</v>
      </c>
      <c r="AV760" s="12" t="s">
        <v>91</v>
      </c>
      <c r="AW760" s="12" t="s">
        <v>35</v>
      </c>
      <c r="AX760" s="12" t="s">
        <v>82</v>
      </c>
      <c r="AY760" s="170" t="s">
        <v>153</v>
      </c>
    </row>
    <row r="761" spans="2:51" s="12" customFormat="1" ht="11.25">
      <c r="B761" s="169"/>
      <c r="D761" s="164" t="s">
        <v>166</v>
      </c>
      <c r="E761" s="170" t="s">
        <v>1</v>
      </c>
      <c r="F761" s="171" t="s">
        <v>954</v>
      </c>
      <c r="H761" s="172">
        <v>10.5</v>
      </c>
      <c r="I761" s="173"/>
      <c r="L761" s="169"/>
      <c r="M761" s="174"/>
      <c r="T761" s="175"/>
      <c r="AT761" s="170" t="s">
        <v>166</v>
      </c>
      <c r="AU761" s="170" t="s">
        <v>91</v>
      </c>
      <c r="AV761" s="12" t="s">
        <v>91</v>
      </c>
      <c r="AW761" s="12" t="s">
        <v>35</v>
      </c>
      <c r="AX761" s="12" t="s">
        <v>82</v>
      </c>
      <c r="AY761" s="170" t="s">
        <v>153</v>
      </c>
    </row>
    <row r="762" spans="2:51" s="12" customFormat="1" ht="11.25">
      <c r="B762" s="169"/>
      <c r="D762" s="164" t="s">
        <v>166</v>
      </c>
      <c r="E762" s="170" t="s">
        <v>1</v>
      </c>
      <c r="F762" s="171" t="s">
        <v>955</v>
      </c>
      <c r="H762" s="172">
        <v>3.8</v>
      </c>
      <c r="I762" s="173"/>
      <c r="L762" s="169"/>
      <c r="M762" s="174"/>
      <c r="T762" s="175"/>
      <c r="AT762" s="170" t="s">
        <v>166</v>
      </c>
      <c r="AU762" s="170" t="s">
        <v>91</v>
      </c>
      <c r="AV762" s="12" t="s">
        <v>91</v>
      </c>
      <c r="AW762" s="12" t="s">
        <v>35</v>
      </c>
      <c r="AX762" s="12" t="s">
        <v>82</v>
      </c>
      <c r="AY762" s="170" t="s">
        <v>153</v>
      </c>
    </row>
    <row r="763" spans="2:51" s="12" customFormat="1" ht="11.25">
      <c r="B763" s="169"/>
      <c r="D763" s="164" t="s">
        <v>166</v>
      </c>
      <c r="E763" s="170" t="s">
        <v>1</v>
      </c>
      <c r="F763" s="171" t="s">
        <v>956</v>
      </c>
      <c r="H763" s="172">
        <v>9.66</v>
      </c>
      <c r="I763" s="173"/>
      <c r="L763" s="169"/>
      <c r="M763" s="174"/>
      <c r="T763" s="175"/>
      <c r="AT763" s="170" t="s">
        <v>166</v>
      </c>
      <c r="AU763" s="170" t="s">
        <v>91</v>
      </c>
      <c r="AV763" s="12" t="s">
        <v>91</v>
      </c>
      <c r="AW763" s="12" t="s">
        <v>35</v>
      </c>
      <c r="AX763" s="12" t="s">
        <v>82</v>
      </c>
      <c r="AY763" s="170" t="s">
        <v>153</v>
      </c>
    </row>
    <row r="764" spans="2:51" s="12" customFormat="1" ht="11.25">
      <c r="B764" s="169"/>
      <c r="D764" s="164" t="s">
        <v>166</v>
      </c>
      <c r="E764" s="170" t="s">
        <v>1</v>
      </c>
      <c r="F764" s="171" t="s">
        <v>957</v>
      </c>
      <c r="H764" s="172">
        <v>8.2</v>
      </c>
      <c r="I764" s="173"/>
      <c r="L764" s="169"/>
      <c r="M764" s="174"/>
      <c r="T764" s="175"/>
      <c r="AT764" s="170" t="s">
        <v>166</v>
      </c>
      <c r="AU764" s="170" t="s">
        <v>91</v>
      </c>
      <c r="AV764" s="12" t="s">
        <v>91</v>
      </c>
      <c r="AW764" s="12" t="s">
        <v>35</v>
      </c>
      <c r="AX764" s="12" t="s">
        <v>82</v>
      </c>
      <c r="AY764" s="170" t="s">
        <v>153</v>
      </c>
    </row>
    <row r="765" spans="2:51" s="15" customFormat="1" ht="11.25">
      <c r="B765" s="200"/>
      <c r="D765" s="164" t="s">
        <v>166</v>
      </c>
      <c r="E765" s="201" t="s">
        <v>1</v>
      </c>
      <c r="F765" s="202" t="s">
        <v>819</v>
      </c>
      <c r="H765" s="203">
        <v>38.62</v>
      </c>
      <c r="I765" s="204"/>
      <c r="L765" s="200"/>
      <c r="M765" s="205"/>
      <c r="T765" s="206"/>
      <c r="AT765" s="201" t="s">
        <v>166</v>
      </c>
      <c r="AU765" s="201" t="s">
        <v>91</v>
      </c>
      <c r="AV765" s="15" t="s">
        <v>180</v>
      </c>
      <c r="AW765" s="15" t="s">
        <v>35</v>
      </c>
      <c r="AX765" s="15" t="s">
        <v>82</v>
      </c>
      <c r="AY765" s="201" t="s">
        <v>153</v>
      </c>
    </row>
    <row r="766" spans="2:51" s="13" customFormat="1" ht="11.25">
      <c r="B766" s="176"/>
      <c r="D766" s="164" t="s">
        <v>166</v>
      </c>
      <c r="E766" s="177" t="s">
        <v>1</v>
      </c>
      <c r="F766" s="178" t="s">
        <v>174</v>
      </c>
      <c r="H766" s="179">
        <v>193.2</v>
      </c>
      <c r="I766" s="180"/>
      <c r="L766" s="176"/>
      <c r="M766" s="181"/>
      <c r="T766" s="182"/>
      <c r="AT766" s="177" t="s">
        <v>166</v>
      </c>
      <c r="AU766" s="177" t="s">
        <v>91</v>
      </c>
      <c r="AV766" s="13" t="s">
        <v>160</v>
      </c>
      <c r="AW766" s="13" t="s">
        <v>35</v>
      </c>
      <c r="AX766" s="13" t="s">
        <v>21</v>
      </c>
      <c r="AY766" s="177" t="s">
        <v>153</v>
      </c>
    </row>
    <row r="767" spans="2:65" s="1" customFormat="1" ht="16.5" customHeight="1">
      <c r="B767" s="34"/>
      <c r="C767" s="153" t="s">
        <v>958</v>
      </c>
      <c r="D767" s="153" t="s">
        <v>155</v>
      </c>
      <c r="E767" s="154" t="s">
        <v>959</v>
      </c>
      <c r="F767" s="155" t="s">
        <v>960</v>
      </c>
      <c r="G767" s="156" t="s">
        <v>315</v>
      </c>
      <c r="H767" s="157">
        <v>11</v>
      </c>
      <c r="I767" s="158"/>
      <c r="J767" s="159">
        <f>ROUND(I767*H767,2)</f>
        <v>0</v>
      </c>
      <c r="K767" s="155" t="s">
        <v>1</v>
      </c>
      <c r="L767" s="34"/>
      <c r="M767" s="160" t="s">
        <v>1</v>
      </c>
      <c r="N767" s="127" t="s">
        <v>47</v>
      </c>
      <c r="P767" s="161">
        <f>O767*H767</f>
        <v>0</v>
      </c>
      <c r="Q767" s="161">
        <v>0</v>
      </c>
      <c r="R767" s="161">
        <f>Q767*H767</f>
        <v>0</v>
      </c>
      <c r="S767" s="161">
        <v>0</v>
      </c>
      <c r="T767" s="162">
        <f>S767*H767</f>
        <v>0</v>
      </c>
      <c r="AR767" s="163" t="s">
        <v>261</v>
      </c>
      <c r="AT767" s="163" t="s">
        <v>155</v>
      </c>
      <c r="AU767" s="163" t="s">
        <v>91</v>
      </c>
      <c r="AY767" s="17" t="s">
        <v>153</v>
      </c>
      <c r="BE767" s="96">
        <f>IF(N767="základní",J767,0)</f>
        <v>0</v>
      </c>
      <c r="BF767" s="96">
        <f>IF(N767="snížená",J767,0)</f>
        <v>0</v>
      </c>
      <c r="BG767" s="96">
        <f>IF(N767="zákl. přenesená",J767,0)</f>
        <v>0</v>
      </c>
      <c r="BH767" s="96">
        <f>IF(N767="sníž. přenesená",J767,0)</f>
        <v>0</v>
      </c>
      <c r="BI767" s="96">
        <f>IF(N767="nulová",J767,0)</f>
        <v>0</v>
      </c>
      <c r="BJ767" s="17" t="s">
        <v>21</v>
      </c>
      <c r="BK767" s="96">
        <f>ROUND(I767*H767,2)</f>
        <v>0</v>
      </c>
      <c r="BL767" s="17" t="s">
        <v>261</v>
      </c>
      <c r="BM767" s="163" t="s">
        <v>961</v>
      </c>
    </row>
    <row r="768" spans="2:47" s="1" customFormat="1" ht="19.5">
      <c r="B768" s="34"/>
      <c r="D768" s="164" t="s">
        <v>162</v>
      </c>
      <c r="F768" s="165" t="s">
        <v>962</v>
      </c>
      <c r="I768" s="129"/>
      <c r="L768" s="34"/>
      <c r="M768" s="166"/>
      <c r="T768" s="58"/>
      <c r="AT768" s="17" t="s">
        <v>162</v>
      </c>
      <c r="AU768" s="17" t="s">
        <v>91</v>
      </c>
    </row>
    <row r="769" spans="2:51" s="12" customFormat="1" ht="11.25">
      <c r="B769" s="169"/>
      <c r="D769" s="164" t="s">
        <v>166</v>
      </c>
      <c r="E769" s="170" t="s">
        <v>1</v>
      </c>
      <c r="F769" s="171" t="s">
        <v>702</v>
      </c>
      <c r="H769" s="172">
        <v>11</v>
      </c>
      <c r="I769" s="173"/>
      <c r="L769" s="169"/>
      <c r="M769" s="174"/>
      <c r="T769" s="175"/>
      <c r="AT769" s="170" t="s">
        <v>166</v>
      </c>
      <c r="AU769" s="170" t="s">
        <v>91</v>
      </c>
      <c r="AV769" s="12" t="s">
        <v>91</v>
      </c>
      <c r="AW769" s="12" t="s">
        <v>35</v>
      </c>
      <c r="AX769" s="12" t="s">
        <v>21</v>
      </c>
      <c r="AY769" s="170" t="s">
        <v>153</v>
      </c>
    </row>
    <row r="770" spans="2:65" s="1" customFormat="1" ht="21.75" customHeight="1">
      <c r="B770" s="34"/>
      <c r="C770" s="153" t="s">
        <v>963</v>
      </c>
      <c r="D770" s="153" t="s">
        <v>155</v>
      </c>
      <c r="E770" s="154" t="s">
        <v>964</v>
      </c>
      <c r="F770" s="155" t="s">
        <v>965</v>
      </c>
      <c r="G770" s="156" t="s">
        <v>315</v>
      </c>
      <c r="H770" s="157">
        <v>11</v>
      </c>
      <c r="I770" s="158"/>
      <c r="J770" s="159">
        <f>ROUND(I770*H770,2)</f>
        <v>0</v>
      </c>
      <c r="K770" s="155" t="s">
        <v>1</v>
      </c>
      <c r="L770" s="34"/>
      <c r="M770" s="160" t="s">
        <v>1</v>
      </c>
      <c r="N770" s="127" t="s">
        <v>47</v>
      </c>
      <c r="P770" s="161">
        <f>O770*H770</f>
        <v>0</v>
      </c>
      <c r="Q770" s="161">
        <v>0</v>
      </c>
      <c r="R770" s="161">
        <f>Q770*H770</f>
        <v>0</v>
      </c>
      <c r="S770" s="161">
        <v>0</v>
      </c>
      <c r="T770" s="162">
        <f>S770*H770</f>
        <v>0</v>
      </c>
      <c r="AR770" s="163" t="s">
        <v>261</v>
      </c>
      <c r="AT770" s="163" t="s">
        <v>155</v>
      </c>
      <c r="AU770" s="163" t="s">
        <v>91</v>
      </c>
      <c r="AY770" s="17" t="s">
        <v>153</v>
      </c>
      <c r="BE770" s="96">
        <f>IF(N770="základní",J770,0)</f>
        <v>0</v>
      </c>
      <c r="BF770" s="96">
        <f>IF(N770="snížená",J770,0)</f>
        <v>0</v>
      </c>
      <c r="BG770" s="96">
        <f>IF(N770="zákl. přenesená",J770,0)</f>
        <v>0</v>
      </c>
      <c r="BH770" s="96">
        <f>IF(N770="sníž. přenesená",J770,0)</f>
        <v>0</v>
      </c>
      <c r="BI770" s="96">
        <f>IF(N770="nulová",J770,0)</f>
        <v>0</v>
      </c>
      <c r="BJ770" s="17" t="s">
        <v>21</v>
      </c>
      <c r="BK770" s="96">
        <f>ROUND(I770*H770,2)</f>
        <v>0</v>
      </c>
      <c r="BL770" s="17" t="s">
        <v>261</v>
      </c>
      <c r="BM770" s="163" t="s">
        <v>966</v>
      </c>
    </row>
    <row r="771" spans="2:47" s="1" customFormat="1" ht="19.5">
      <c r="B771" s="34"/>
      <c r="D771" s="164" t="s">
        <v>162</v>
      </c>
      <c r="F771" s="165" t="s">
        <v>967</v>
      </c>
      <c r="I771" s="129"/>
      <c r="L771" s="34"/>
      <c r="M771" s="166"/>
      <c r="T771" s="58"/>
      <c r="AT771" s="17" t="s">
        <v>162</v>
      </c>
      <c r="AU771" s="17" t="s">
        <v>91</v>
      </c>
    </row>
    <row r="772" spans="2:51" s="12" customFormat="1" ht="11.25">
      <c r="B772" s="169"/>
      <c r="D772" s="164" t="s">
        <v>166</v>
      </c>
      <c r="E772" s="170" t="s">
        <v>1</v>
      </c>
      <c r="F772" s="171" t="s">
        <v>968</v>
      </c>
      <c r="H772" s="172">
        <v>11</v>
      </c>
      <c r="I772" s="173"/>
      <c r="L772" s="169"/>
      <c r="M772" s="174"/>
      <c r="T772" s="175"/>
      <c r="AT772" s="170" t="s">
        <v>166</v>
      </c>
      <c r="AU772" s="170" t="s">
        <v>91</v>
      </c>
      <c r="AV772" s="12" t="s">
        <v>91</v>
      </c>
      <c r="AW772" s="12" t="s">
        <v>35</v>
      </c>
      <c r="AX772" s="12" t="s">
        <v>21</v>
      </c>
      <c r="AY772" s="170" t="s">
        <v>153</v>
      </c>
    </row>
    <row r="773" spans="2:65" s="1" customFormat="1" ht="24.2" customHeight="1">
      <c r="B773" s="34"/>
      <c r="C773" s="153" t="s">
        <v>969</v>
      </c>
      <c r="D773" s="153" t="s">
        <v>155</v>
      </c>
      <c r="E773" s="154" t="s">
        <v>970</v>
      </c>
      <c r="F773" s="155" t="s">
        <v>971</v>
      </c>
      <c r="G773" s="156" t="s">
        <v>599</v>
      </c>
      <c r="H773" s="199"/>
      <c r="I773" s="158"/>
      <c r="J773" s="159">
        <f>ROUND(I773*H773,2)</f>
        <v>0</v>
      </c>
      <c r="K773" s="155" t="s">
        <v>159</v>
      </c>
      <c r="L773" s="34"/>
      <c r="M773" s="160" t="s">
        <v>1</v>
      </c>
      <c r="N773" s="127" t="s">
        <v>47</v>
      </c>
      <c r="P773" s="161">
        <f>O773*H773</f>
        <v>0</v>
      </c>
      <c r="Q773" s="161">
        <v>0</v>
      </c>
      <c r="R773" s="161">
        <f>Q773*H773</f>
        <v>0</v>
      </c>
      <c r="S773" s="161">
        <v>0</v>
      </c>
      <c r="T773" s="162">
        <f>S773*H773</f>
        <v>0</v>
      </c>
      <c r="AR773" s="163" t="s">
        <v>261</v>
      </c>
      <c r="AT773" s="163" t="s">
        <v>155</v>
      </c>
      <c r="AU773" s="163" t="s">
        <v>91</v>
      </c>
      <c r="AY773" s="17" t="s">
        <v>153</v>
      </c>
      <c r="BE773" s="96">
        <f>IF(N773="základní",J773,0)</f>
        <v>0</v>
      </c>
      <c r="BF773" s="96">
        <f>IF(N773="snížená",J773,0)</f>
        <v>0</v>
      </c>
      <c r="BG773" s="96">
        <f>IF(N773="zákl. přenesená",J773,0)</f>
        <v>0</v>
      </c>
      <c r="BH773" s="96">
        <f>IF(N773="sníž. přenesená",J773,0)</f>
        <v>0</v>
      </c>
      <c r="BI773" s="96">
        <f>IF(N773="nulová",J773,0)</f>
        <v>0</v>
      </c>
      <c r="BJ773" s="17" t="s">
        <v>21</v>
      </c>
      <c r="BK773" s="96">
        <f>ROUND(I773*H773,2)</f>
        <v>0</v>
      </c>
      <c r="BL773" s="17" t="s">
        <v>261</v>
      </c>
      <c r="BM773" s="163" t="s">
        <v>972</v>
      </c>
    </row>
    <row r="774" spans="2:47" s="1" customFormat="1" ht="29.25">
      <c r="B774" s="34"/>
      <c r="D774" s="164" t="s">
        <v>162</v>
      </c>
      <c r="F774" s="165" t="s">
        <v>973</v>
      </c>
      <c r="I774" s="129"/>
      <c r="L774" s="34"/>
      <c r="M774" s="166"/>
      <c r="T774" s="58"/>
      <c r="AT774" s="17" t="s">
        <v>162</v>
      </c>
      <c r="AU774" s="17" t="s">
        <v>91</v>
      </c>
    </row>
    <row r="775" spans="2:47" s="1" customFormat="1" ht="11.25">
      <c r="B775" s="34"/>
      <c r="D775" s="167" t="s">
        <v>164</v>
      </c>
      <c r="F775" s="168" t="s">
        <v>974</v>
      </c>
      <c r="I775" s="129"/>
      <c r="L775" s="34"/>
      <c r="M775" s="166"/>
      <c r="T775" s="58"/>
      <c r="AT775" s="17" t="s">
        <v>164</v>
      </c>
      <c r="AU775" s="17" t="s">
        <v>91</v>
      </c>
    </row>
    <row r="776" spans="2:63" s="11" customFormat="1" ht="22.9" customHeight="1">
      <c r="B776" s="141"/>
      <c r="D776" s="142" t="s">
        <v>81</v>
      </c>
      <c r="E776" s="151" t="s">
        <v>975</v>
      </c>
      <c r="F776" s="151" t="s">
        <v>976</v>
      </c>
      <c r="I776" s="144"/>
      <c r="J776" s="152">
        <f>BK776</f>
        <v>0</v>
      </c>
      <c r="L776" s="141"/>
      <c r="M776" s="146"/>
      <c r="P776" s="147">
        <f>SUM(P777:P821)</f>
        <v>0</v>
      </c>
      <c r="R776" s="147">
        <f>SUM(R777:R821)</f>
        <v>0.16200671999999997</v>
      </c>
      <c r="T776" s="148">
        <f>SUM(T777:T821)</f>
        <v>0.035390000000000005</v>
      </c>
      <c r="AR776" s="142" t="s">
        <v>91</v>
      </c>
      <c r="AT776" s="149" t="s">
        <v>81</v>
      </c>
      <c r="AU776" s="149" t="s">
        <v>21</v>
      </c>
      <c r="AY776" s="142" t="s">
        <v>153</v>
      </c>
      <c r="BK776" s="150">
        <f>SUM(BK777:BK821)</f>
        <v>0</v>
      </c>
    </row>
    <row r="777" spans="2:65" s="1" customFormat="1" ht="24.2" customHeight="1">
      <c r="B777" s="34"/>
      <c r="C777" s="153" t="s">
        <v>977</v>
      </c>
      <c r="D777" s="153" t="s">
        <v>155</v>
      </c>
      <c r="E777" s="154" t="s">
        <v>978</v>
      </c>
      <c r="F777" s="155" t="s">
        <v>979</v>
      </c>
      <c r="G777" s="156" t="s">
        <v>264</v>
      </c>
      <c r="H777" s="157">
        <v>13.292</v>
      </c>
      <c r="I777" s="158"/>
      <c r="J777" s="159">
        <f>ROUND(I777*H777,2)</f>
        <v>0</v>
      </c>
      <c r="K777" s="155" t="s">
        <v>159</v>
      </c>
      <c r="L777" s="34"/>
      <c r="M777" s="160" t="s">
        <v>1</v>
      </c>
      <c r="N777" s="127" t="s">
        <v>47</v>
      </c>
      <c r="P777" s="161">
        <f>O777*H777</f>
        <v>0</v>
      </c>
      <c r="Q777" s="161">
        <v>0</v>
      </c>
      <c r="R777" s="161">
        <f>Q777*H777</f>
        <v>0</v>
      </c>
      <c r="S777" s="161">
        <v>0</v>
      </c>
      <c r="T777" s="162">
        <f>S777*H777</f>
        <v>0</v>
      </c>
      <c r="AR777" s="163" t="s">
        <v>261</v>
      </c>
      <c r="AT777" s="163" t="s">
        <v>155</v>
      </c>
      <c r="AU777" s="163" t="s">
        <v>91</v>
      </c>
      <c r="AY777" s="17" t="s">
        <v>153</v>
      </c>
      <c r="BE777" s="96">
        <f>IF(N777="základní",J777,0)</f>
        <v>0</v>
      </c>
      <c r="BF777" s="96">
        <f>IF(N777="snížená",J777,0)</f>
        <v>0</v>
      </c>
      <c r="BG777" s="96">
        <f>IF(N777="zákl. přenesená",J777,0)</f>
        <v>0</v>
      </c>
      <c r="BH777" s="96">
        <f>IF(N777="sníž. přenesená",J777,0)</f>
        <v>0</v>
      </c>
      <c r="BI777" s="96">
        <f>IF(N777="nulová",J777,0)</f>
        <v>0</v>
      </c>
      <c r="BJ777" s="17" t="s">
        <v>21</v>
      </c>
      <c r="BK777" s="96">
        <f>ROUND(I777*H777,2)</f>
        <v>0</v>
      </c>
      <c r="BL777" s="17" t="s">
        <v>261</v>
      </c>
      <c r="BM777" s="163" t="s">
        <v>980</v>
      </c>
    </row>
    <row r="778" spans="2:47" s="1" customFormat="1" ht="19.5">
      <c r="B778" s="34"/>
      <c r="D778" s="164" t="s">
        <v>162</v>
      </c>
      <c r="F778" s="165" t="s">
        <v>981</v>
      </c>
      <c r="I778" s="129"/>
      <c r="L778" s="34"/>
      <c r="M778" s="166"/>
      <c r="T778" s="58"/>
      <c r="AT778" s="17" t="s">
        <v>162</v>
      </c>
      <c r="AU778" s="17" t="s">
        <v>91</v>
      </c>
    </row>
    <row r="779" spans="2:47" s="1" customFormat="1" ht="11.25">
      <c r="B779" s="34"/>
      <c r="D779" s="167" t="s">
        <v>164</v>
      </c>
      <c r="F779" s="168" t="s">
        <v>982</v>
      </c>
      <c r="I779" s="129"/>
      <c r="L779" s="34"/>
      <c r="M779" s="166"/>
      <c r="T779" s="58"/>
      <c r="AT779" s="17" t="s">
        <v>164</v>
      </c>
      <c r="AU779" s="17" t="s">
        <v>91</v>
      </c>
    </row>
    <row r="780" spans="2:65" s="1" customFormat="1" ht="16.5" customHeight="1">
      <c r="B780" s="34"/>
      <c r="C780" s="153" t="s">
        <v>983</v>
      </c>
      <c r="D780" s="153" t="s">
        <v>155</v>
      </c>
      <c r="E780" s="154" t="s">
        <v>984</v>
      </c>
      <c r="F780" s="155" t="s">
        <v>985</v>
      </c>
      <c r="G780" s="156" t="s">
        <v>264</v>
      </c>
      <c r="H780" s="157">
        <v>13.292</v>
      </c>
      <c r="I780" s="158"/>
      <c r="J780" s="159">
        <f>ROUND(I780*H780,2)</f>
        <v>0</v>
      </c>
      <c r="K780" s="155" t="s">
        <v>159</v>
      </c>
      <c r="L780" s="34"/>
      <c r="M780" s="160" t="s">
        <v>1</v>
      </c>
      <c r="N780" s="127" t="s">
        <v>47</v>
      </c>
      <c r="P780" s="161">
        <f>O780*H780</f>
        <v>0</v>
      </c>
      <c r="Q780" s="161">
        <v>0</v>
      </c>
      <c r="R780" s="161">
        <f>Q780*H780</f>
        <v>0</v>
      </c>
      <c r="S780" s="161">
        <v>0</v>
      </c>
      <c r="T780" s="162">
        <f>S780*H780</f>
        <v>0</v>
      </c>
      <c r="AR780" s="163" t="s">
        <v>261</v>
      </c>
      <c r="AT780" s="163" t="s">
        <v>155</v>
      </c>
      <c r="AU780" s="163" t="s">
        <v>91</v>
      </c>
      <c r="AY780" s="17" t="s">
        <v>153</v>
      </c>
      <c r="BE780" s="96">
        <f>IF(N780="základní",J780,0)</f>
        <v>0</v>
      </c>
      <c r="BF780" s="96">
        <f>IF(N780="snížená",J780,0)</f>
        <v>0</v>
      </c>
      <c r="BG780" s="96">
        <f>IF(N780="zákl. přenesená",J780,0)</f>
        <v>0</v>
      </c>
      <c r="BH780" s="96">
        <f>IF(N780="sníž. přenesená",J780,0)</f>
        <v>0</v>
      </c>
      <c r="BI780" s="96">
        <f>IF(N780="nulová",J780,0)</f>
        <v>0</v>
      </c>
      <c r="BJ780" s="17" t="s">
        <v>21</v>
      </c>
      <c r="BK780" s="96">
        <f>ROUND(I780*H780,2)</f>
        <v>0</v>
      </c>
      <c r="BL780" s="17" t="s">
        <v>261</v>
      </c>
      <c r="BM780" s="163" t="s">
        <v>986</v>
      </c>
    </row>
    <row r="781" spans="2:47" s="1" customFormat="1" ht="11.25">
      <c r="B781" s="34"/>
      <c r="D781" s="164" t="s">
        <v>162</v>
      </c>
      <c r="F781" s="165" t="s">
        <v>987</v>
      </c>
      <c r="I781" s="129"/>
      <c r="L781" s="34"/>
      <c r="M781" s="166"/>
      <c r="T781" s="58"/>
      <c r="AT781" s="17" t="s">
        <v>162</v>
      </c>
      <c r="AU781" s="17" t="s">
        <v>91</v>
      </c>
    </row>
    <row r="782" spans="2:47" s="1" customFormat="1" ht="11.25">
      <c r="B782" s="34"/>
      <c r="D782" s="167" t="s">
        <v>164</v>
      </c>
      <c r="F782" s="168" t="s">
        <v>988</v>
      </c>
      <c r="I782" s="129"/>
      <c r="L782" s="34"/>
      <c r="M782" s="166"/>
      <c r="T782" s="58"/>
      <c r="AT782" s="17" t="s">
        <v>164</v>
      </c>
      <c r="AU782" s="17" t="s">
        <v>91</v>
      </c>
    </row>
    <row r="783" spans="2:65" s="1" customFormat="1" ht="24.2" customHeight="1">
      <c r="B783" s="34"/>
      <c r="C783" s="153" t="s">
        <v>989</v>
      </c>
      <c r="D783" s="153" t="s">
        <v>155</v>
      </c>
      <c r="E783" s="154" t="s">
        <v>990</v>
      </c>
      <c r="F783" s="155" t="s">
        <v>991</v>
      </c>
      <c r="G783" s="156" t="s">
        <v>264</v>
      </c>
      <c r="H783" s="157">
        <v>13.292</v>
      </c>
      <c r="I783" s="158"/>
      <c r="J783" s="159">
        <f>ROUND(I783*H783,2)</f>
        <v>0</v>
      </c>
      <c r="K783" s="155" t="s">
        <v>159</v>
      </c>
      <c r="L783" s="34"/>
      <c r="M783" s="160" t="s">
        <v>1</v>
      </c>
      <c r="N783" s="127" t="s">
        <v>47</v>
      </c>
      <c r="P783" s="161">
        <f>O783*H783</f>
        <v>0</v>
      </c>
      <c r="Q783" s="161">
        <v>3E-05</v>
      </c>
      <c r="R783" s="161">
        <f>Q783*H783</f>
        <v>0.00039876</v>
      </c>
      <c r="S783" s="161">
        <v>0</v>
      </c>
      <c r="T783" s="162">
        <f>S783*H783</f>
        <v>0</v>
      </c>
      <c r="AR783" s="163" t="s">
        <v>261</v>
      </c>
      <c r="AT783" s="163" t="s">
        <v>155</v>
      </c>
      <c r="AU783" s="163" t="s">
        <v>91</v>
      </c>
      <c r="AY783" s="17" t="s">
        <v>153</v>
      </c>
      <c r="BE783" s="96">
        <f>IF(N783="základní",J783,0)</f>
        <v>0</v>
      </c>
      <c r="BF783" s="96">
        <f>IF(N783="snížená",J783,0)</f>
        <v>0</v>
      </c>
      <c r="BG783" s="96">
        <f>IF(N783="zákl. přenesená",J783,0)</f>
        <v>0</v>
      </c>
      <c r="BH783" s="96">
        <f>IF(N783="sníž. přenesená",J783,0)</f>
        <v>0</v>
      </c>
      <c r="BI783" s="96">
        <f>IF(N783="nulová",J783,0)</f>
        <v>0</v>
      </c>
      <c r="BJ783" s="17" t="s">
        <v>21</v>
      </c>
      <c r="BK783" s="96">
        <f>ROUND(I783*H783,2)</f>
        <v>0</v>
      </c>
      <c r="BL783" s="17" t="s">
        <v>261</v>
      </c>
      <c r="BM783" s="163" t="s">
        <v>992</v>
      </c>
    </row>
    <row r="784" spans="2:47" s="1" customFormat="1" ht="11.25">
      <c r="B784" s="34"/>
      <c r="D784" s="164" t="s">
        <v>162</v>
      </c>
      <c r="F784" s="165" t="s">
        <v>993</v>
      </c>
      <c r="I784" s="129"/>
      <c r="L784" s="34"/>
      <c r="M784" s="166"/>
      <c r="T784" s="58"/>
      <c r="AT784" s="17" t="s">
        <v>162</v>
      </c>
      <c r="AU784" s="17" t="s">
        <v>91</v>
      </c>
    </row>
    <row r="785" spans="2:47" s="1" customFormat="1" ht="11.25">
      <c r="B785" s="34"/>
      <c r="D785" s="167" t="s">
        <v>164</v>
      </c>
      <c r="F785" s="168" t="s">
        <v>994</v>
      </c>
      <c r="I785" s="129"/>
      <c r="L785" s="34"/>
      <c r="M785" s="166"/>
      <c r="T785" s="58"/>
      <c r="AT785" s="17" t="s">
        <v>164</v>
      </c>
      <c r="AU785" s="17" t="s">
        <v>91</v>
      </c>
    </row>
    <row r="786" spans="2:65" s="1" customFormat="1" ht="33" customHeight="1">
      <c r="B786" s="34"/>
      <c r="C786" s="153" t="s">
        <v>995</v>
      </c>
      <c r="D786" s="153" t="s">
        <v>155</v>
      </c>
      <c r="E786" s="154" t="s">
        <v>996</v>
      </c>
      <c r="F786" s="155" t="s">
        <v>997</v>
      </c>
      <c r="G786" s="156" t="s">
        <v>264</v>
      </c>
      <c r="H786" s="157">
        <v>13.292</v>
      </c>
      <c r="I786" s="158"/>
      <c r="J786" s="159">
        <f>ROUND(I786*H786,2)</f>
        <v>0</v>
      </c>
      <c r="K786" s="155" t="s">
        <v>159</v>
      </c>
      <c r="L786" s="34"/>
      <c r="M786" s="160" t="s">
        <v>1</v>
      </c>
      <c r="N786" s="127" t="s">
        <v>47</v>
      </c>
      <c r="P786" s="161">
        <f>O786*H786</f>
        <v>0</v>
      </c>
      <c r="Q786" s="161">
        <v>0.00758</v>
      </c>
      <c r="R786" s="161">
        <f>Q786*H786</f>
        <v>0.10075336</v>
      </c>
      <c r="S786" s="161">
        <v>0</v>
      </c>
      <c r="T786" s="162">
        <f>S786*H786</f>
        <v>0</v>
      </c>
      <c r="AR786" s="163" t="s">
        <v>261</v>
      </c>
      <c r="AT786" s="163" t="s">
        <v>155</v>
      </c>
      <c r="AU786" s="163" t="s">
        <v>91</v>
      </c>
      <c r="AY786" s="17" t="s">
        <v>153</v>
      </c>
      <c r="BE786" s="96">
        <f>IF(N786="základní",J786,0)</f>
        <v>0</v>
      </c>
      <c r="BF786" s="96">
        <f>IF(N786="snížená",J786,0)</f>
        <v>0</v>
      </c>
      <c r="BG786" s="96">
        <f>IF(N786="zákl. přenesená",J786,0)</f>
        <v>0</v>
      </c>
      <c r="BH786" s="96">
        <f>IF(N786="sníž. přenesená",J786,0)</f>
        <v>0</v>
      </c>
      <c r="BI786" s="96">
        <f>IF(N786="nulová",J786,0)</f>
        <v>0</v>
      </c>
      <c r="BJ786" s="17" t="s">
        <v>21</v>
      </c>
      <c r="BK786" s="96">
        <f>ROUND(I786*H786,2)</f>
        <v>0</v>
      </c>
      <c r="BL786" s="17" t="s">
        <v>261</v>
      </c>
      <c r="BM786" s="163" t="s">
        <v>998</v>
      </c>
    </row>
    <row r="787" spans="2:47" s="1" customFormat="1" ht="19.5">
      <c r="B787" s="34"/>
      <c r="D787" s="164" t="s">
        <v>162</v>
      </c>
      <c r="F787" s="165" t="s">
        <v>999</v>
      </c>
      <c r="I787" s="129"/>
      <c r="L787" s="34"/>
      <c r="M787" s="166"/>
      <c r="T787" s="58"/>
      <c r="AT787" s="17" t="s">
        <v>162</v>
      </c>
      <c r="AU787" s="17" t="s">
        <v>91</v>
      </c>
    </row>
    <row r="788" spans="2:47" s="1" customFormat="1" ht="11.25">
      <c r="B788" s="34"/>
      <c r="D788" s="167" t="s">
        <v>164</v>
      </c>
      <c r="F788" s="168" t="s">
        <v>1000</v>
      </c>
      <c r="I788" s="129"/>
      <c r="L788" s="34"/>
      <c r="M788" s="166"/>
      <c r="T788" s="58"/>
      <c r="AT788" s="17" t="s">
        <v>164</v>
      </c>
      <c r="AU788" s="17" t="s">
        <v>91</v>
      </c>
    </row>
    <row r="789" spans="2:65" s="1" customFormat="1" ht="24.2" customHeight="1">
      <c r="B789" s="34"/>
      <c r="C789" s="153" t="s">
        <v>27</v>
      </c>
      <c r="D789" s="153" t="s">
        <v>155</v>
      </c>
      <c r="E789" s="154" t="s">
        <v>1001</v>
      </c>
      <c r="F789" s="155" t="s">
        <v>1002</v>
      </c>
      <c r="G789" s="156" t="s">
        <v>264</v>
      </c>
      <c r="H789" s="157">
        <v>13.292</v>
      </c>
      <c r="I789" s="158"/>
      <c r="J789" s="159">
        <f>ROUND(I789*H789,2)</f>
        <v>0</v>
      </c>
      <c r="K789" s="155" t="s">
        <v>159</v>
      </c>
      <c r="L789" s="34"/>
      <c r="M789" s="160" t="s">
        <v>1</v>
      </c>
      <c r="N789" s="127" t="s">
        <v>47</v>
      </c>
      <c r="P789" s="161">
        <f>O789*H789</f>
        <v>0</v>
      </c>
      <c r="Q789" s="161">
        <v>0</v>
      </c>
      <c r="R789" s="161">
        <f>Q789*H789</f>
        <v>0</v>
      </c>
      <c r="S789" s="161">
        <v>0.0025</v>
      </c>
      <c r="T789" s="162">
        <f>S789*H789</f>
        <v>0.03323</v>
      </c>
      <c r="AR789" s="163" t="s">
        <v>261</v>
      </c>
      <c r="AT789" s="163" t="s">
        <v>155</v>
      </c>
      <c r="AU789" s="163" t="s">
        <v>91</v>
      </c>
      <c r="AY789" s="17" t="s">
        <v>153</v>
      </c>
      <c r="BE789" s="96">
        <f>IF(N789="základní",J789,0)</f>
        <v>0</v>
      </c>
      <c r="BF789" s="96">
        <f>IF(N789="snížená",J789,0)</f>
        <v>0</v>
      </c>
      <c r="BG789" s="96">
        <f>IF(N789="zákl. přenesená",J789,0)</f>
        <v>0</v>
      </c>
      <c r="BH789" s="96">
        <f>IF(N789="sníž. přenesená",J789,0)</f>
        <v>0</v>
      </c>
      <c r="BI789" s="96">
        <f>IF(N789="nulová",J789,0)</f>
        <v>0</v>
      </c>
      <c r="BJ789" s="17" t="s">
        <v>21</v>
      </c>
      <c r="BK789" s="96">
        <f>ROUND(I789*H789,2)</f>
        <v>0</v>
      </c>
      <c r="BL789" s="17" t="s">
        <v>261</v>
      </c>
      <c r="BM789" s="163" t="s">
        <v>1003</v>
      </c>
    </row>
    <row r="790" spans="2:47" s="1" customFormat="1" ht="11.25">
      <c r="B790" s="34"/>
      <c r="D790" s="164" t="s">
        <v>162</v>
      </c>
      <c r="F790" s="165" t="s">
        <v>1004</v>
      </c>
      <c r="I790" s="129"/>
      <c r="L790" s="34"/>
      <c r="M790" s="166"/>
      <c r="T790" s="58"/>
      <c r="AT790" s="17" t="s">
        <v>162</v>
      </c>
      <c r="AU790" s="17" t="s">
        <v>91</v>
      </c>
    </row>
    <row r="791" spans="2:47" s="1" customFormat="1" ht="11.25">
      <c r="B791" s="34"/>
      <c r="D791" s="167" t="s">
        <v>164</v>
      </c>
      <c r="F791" s="168" t="s">
        <v>1005</v>
      </c>
      <c r="I791" s="129"/>
      <c r="L791" s="34"/>
      <c r="M791" s="166"/>
      <c r="T791" s="58"/>
      <c r="AT791" s="17" t="s">
        <v>164</v>
      </c>
      <c r="AU791" s="17" t="s">
        <v>91</v>
      </c>
    </row>
    <row r="792" spans="2:51" s="12" customFormat="1" ht="11.25">
      <c r="B792" s="169"/>
      <c r="D792" s="164" t="s">
        <v>166</v>
      </c>
      <c r="E792" s="170" t="s">
        <v>1</v>
      </c>
      <c r="F792" s="171" t="s">
        <v>1006</v>
      </c>
      <c r="H792" s="172">
        <v>2.76</v>
      </c>
      <c r="I792" s="173"/>
      <c r="L792" s="169"/>
      <c r="M792" s="174"/>
      <c r="T792" s="175"/>
      <c r="AT792" s="170" t="s">
        <v>166</v>
      </c>
      <c r="AU792" s="170" t="s">
        <v>91</v>
      </c>
      <c r="AV792" s="12" t="s">
        <v>91</v>
      </c>
      <c r="AW792" s="12" t="s">
        <v>35</v>
      </c>
      <c r="AX792" s="12" t="s">
        <v>82</v>
      </c>
      <c r="AY792" s="170" t="s">
        <v>153</v>
      </c>
    </row>
    <row r="793" spans="2:51" s="12" customFormat="1" ht="11.25">
      <c r="B793" s="169"/>
      <c r="D793" s="164" t="s">
        <v>166</v>
      </c>
      <c r="E793" s="170" t="s">
        <v>1</v>
      </c>
      <c r="F793" s="171" t="s">
        <v>1007</v>
      </c>
      <c r="H793" s="172">
        <v>4.08</v>
      </c>
      <c r="I793" s="173"/>
      <c r="L793" s="169"/>
      <c r="M793" s="174"/>
      <c r="T793" s="175"/>
      <c r="AT793" s="170" t="s">
        <v>166</v>
      </c>
      <c r="AU793" s="170" t="s">
        <v>91</v>
      </c>
      <c r="AV793" s="12" t="s">
        <v>91</v>
      </c>
      <c r="AW793" s="12" t="s">
        <v>35</v>
      </c>
      <c r="AX793" s="12" t="s">
        <v>82</v>
      </c>
      <c r="AY793" s="170" t="s">
        <v>153</v>
      </c>
    </row>
    <row r="794" spans="2:51" s="12" customFormat="1" ht="11.25">
      <c r="B794" s="169"/>
      <c r="D794" s="164" t="s">
        <v>166</v>
      </c>
      <c r="E794" s="170" t="s">
        <v>1</v>
      </c>
      <c r="F794" s="171" t="s">
        <v>1008</v>
      </c>
      <c r="H794" s="172">
        <v>3.972</v>
      </c>
      <c r="I794" s="173"/>
      <c r="L794" s="169"/>
      <c r="M794" s="174"/>
      <c r="T794" s="175"/>
      <c r="AT794" s="170" t="s">
        <v>166</v>
      </c>
      <c r="AU794" s="170" t="s">
        <v>91</v>
      </c>
      <c r="AV794" s="12" t="s">
        <v>91</v>
      </c>
      <c r="AW794" s="12" t="s">
        <v>35</v>
      </c>
      <c r="AX794" s="12" t="s">
        <v>82</v>
      </c>
      <c r="AY794" s="170" t="s">
        <v>153</v>
      </c>
    </row>
    <row r="795" spans="2:51" s="12" customFormat="1" ht="11.25">
      <c r="B795" s="169"/>
      <c r="D795" s="164" t="s">
        <v>166</v>
      </c>
      <c r="E795" s="170" t="s">
        <v>1</v>
      </c>
      <c r="F795" s="171" t="s">
        <v>1009</v>
      </c>
      <c r="H795" s="172">
        <v>2.48</v>
      </c>
      <c r="I795" s="173"/>
      <c r="L795" s="169"/>
      <c r="M795" s="174"/>
      <c r="T795" s="175"/>
      <c r="AT795" s="170" t="s">
        <v>166</v>
      </c>
      <c r="AU795" s="170" t="s">
        <v>91</v>
      </c>
      <c r="AV795" s="12" t="s">
        <v>91</v>
      </c>
      <c r="AW795" s="12" t="s">
        <v>35</v>
      </c>
      <c r="AX795" s="12" t="s">
        <v>82</v>
      </c>
      <c r="AY795" s="170" t="s">
        <v>153</v>
      </c>
    </row>
    <row r="796" spans="2:51" s="13" customFormat="1" ht="11.25">
      <c r="B796" s="176"/>
      <c r="D796" s="164" t="s">
        <v>166</v>
      </c>
      <c r="E796" s="177" t="s">
        <v>1</v>
      </c>
      <c r="F796" s="178" t="s">
        <v>174</v>
      </c>
      <c r="H796" s="179">
        <v>13.292</v>
      </c>
      <c r="I796" s="180"/>
      <c r="L796" s="176"/>
      <c r="M796" s="181"/>
      <c r="T796" s="182"/>
      <c r="AT796" s="177" t="s">
        <v>166</v>
      </c>
      <c r="AU796" s="177" t="s">
        <v>91</v>
      </c>
      <c r="AV796" s="13" t="s">
        <v>160</v>
      </c>
      <c r="AW796" s="13" t="s">
        <v>35</v>
      </c>
      <c r="AX796" s="13" t="s">
        <v>21</v>
      </c>
      <c r="AY796" s="177" t="s">
        <v>153</v>
      </c>
    </row>
    <row r="797" spans="2:65" s="1" customFormat="1" ht="16.5" customHeight="1">
      <c r="B797" s="34"/>
      <c r="C797" s="153" t="s">
        <v>1010</v>
      </c>
      <c r="D797" s="153" t="s">
        <v>155</v>
      </c>
      <c r="E797" s="154" t="s">
        <v>1011</v>
      </c>
      <c r="F797" s="155" t="s">
        <v>1012</v>
      </c>
      <c r="G797" s="156" t="s">
        <v>264</v>
      </c>
      <c r="H797" s="157">
        <v>13.292</v>
      </c>
      <c r="I797" s="158"/>
      <c r="J797" s="159">
        <f>ROUND(I797*H797,2)</f>
        <v>0</v>
      </c>
      <c r="K797" s="155" t="s">
        <v>159</v>
      </c>
      <c r="L797" s="34"/>
      <c r="M797" s="160" t="s">
        <v>1</v>
      </c>
      <c r="N797" s="127" t="s">
        <v>47</v>
      </c>
      <c r="P797" s="161">
        <f>O797*H797</f>
        <v>0</v>
      </c>
      <c r="Q797" s="161">
        <v>0.0003</v>
      </c>
      <c r="R797" s="161">
        <f>Q797*H797</f>
        <v>0.0039876</v>
      </c>
      <c r="S797" s="161">
        <v>0</v>
      </c>
      <c r="T797" s="162">
        <f>S797*H797</f>
        <v>0</v>
      </c>
      <c r="AR797" s="163" t="s">
        <v>261</v>
      </c>
      <c r="AT797" s="163" t="s">
        <v>155</v>
      </c>
      <c r="AU797" s="163" t="s">
        <v>91</v>
      </c>
      <c r="AY797" s="17" t="s">
        <v>153</v>
      </c>
      <c r="BE797" s="96">
        <f>IF(N797="základní",J797,0)</f>
        <v>0</v>
      </c>
      <c r="BF797" s="96">
        <f>IF(N797="snížená",J797,0)</f>
        <v>0</v>
      </c>
      <c r="BG797" s="96">
        <f>IF(N797="zákl. přenesená",J797,0)</f>
        <v>0</v>
      </c>
      <c r="BH797" s="96">
        <f>IF(N797="sníž. přenesená",J797,0)</f>
        <v>0</v>
      </c>
      <c r="BI797" s="96">
        <f>IF(N797="nulová",J797,0)</f>
        <v>0</v>
      </c>
      <c r="BJ797" s="17" t="s">
        <v>21</v>
      </c>
      <c r="BK797" s="96">
        <f>ROUND(I797*H797,2)</f>
        <v>0</v>
      </c>
      <c r="BL797" s="17" t="s">
        <v>261</v>
      </c>
      <c r="BM797" s="163" t="s">
        <v>1013</v>
      </c>
    </row>
    <row r="798" spans="2:47" s="1" customFormat="1" ht="11.25">
      <c r="B798" s="34"/>
      <c r="D798" s="164" t="s">
        <v>162</v>
      </c>
      <c r="F798" s="165" t="s">
        <v>1014</v>
      </c>
      <c r="I798" s="129"/>
      <c r="L798" s="34"/>
      <c r="M798" s="166"/>
      <c r="T798" s="58"/>
      <c r="AT798" s="17" t="s">
        <v>162</v>
      </c>
      <c r="AU798" s="17" t="s">
        <v>91</v>
      </c>
    </row>
    <row r="799" spans="2:47" s="1" customFormat="1" ht="11.25">
      <c r="B799" s="34"/>
      <c r="D799" s="167" t="s">
        <v>164</v>
      </c>
      <c r="F799" s="168" t="s">
        <v>1015</v>
      </c>
      <c r="I799" s="129"/>
      <c r="L799" s="34"/>
      <c r="M799" s="166"/>
      <c r="T799" s="58"/>
      <c r="AT799" s="17" t="s">
        <v>164</v>
      </c>
      <c r="AU799" s="17" t="s">
        <v>91</v>
      </c>
    </row>
    <row r="800" spans="2:65" s="1" customFormat="1" ht="44.25" customHeight="1">
      <c r="B800" s="34"/>
      <c r="C800" s="189" t="s">
        <v>1016</v>
      </c>
      <c r="D800" s="189" t="s">
        <v>562</v>
      </c>
      <c r="E800" s="190" t="s">
        <v>1017</v>
      </c>
      <c r="F800" s="191" t="s">
        <v>1018</v>
      </c>
      <c r="G800" s="192" t="s">
        <v>264</v>
      </c>
      <c r="H800" s="193">
        <v>13.957</v>
      </c>
      <c r="I800" s="194"/>
      <c r="J800" s="195">
        <f>ROUND(I800*H800,2)</f>
        <v>0</v>
      </c>
      <c r="K800" s="191" t="s">
        <v>159</v>
      </c>
      <c r="L800" s="196"/>
      <c r="M800" s="197" t="s">
        <v>1</v>
      </c>
      <c r="N800" s="198" t="s">
        <v>47</v>
      </c>
      <c r="P800" s="161">
        <f>O800*H800</f>
        <v>0</v>
      </c>
      <c r="Q800" s="161">
        <v>0.00388</v>
      </c>
      <c r="R800" s="161">
        <f>Q800*H800</f>
        <v>0.054153160000000006</v>
      </c>
      <c r="S800" s="161">
        <v>0</v>
      </c>
      <c r="T800" s="162">
        <f>S800*H800</f>
        <v>0</v>
      </c>
      <c r="AR800" s="163" t="s">
        <v>439</v>
      </c>
      <c r="AT800" s="163" t="s">
        <v>562</v>
      </c>
      <c r="AU800" s="163" t="s">
        <v>91</v>
      </c>
      <c r="AY800" s="17" t="s">
        <v>153</v>
      </c>
      <c r="BE800" s="96">
        <f>IF(N800="základní",J800,0)</f>
        <v>0</v>
      </c>
      <c r="BF800" s="96">
        <f>IF(N800="snížená",J800,0)</f>
        <v>0</v>
      </c>
      <c r="BG800" s="96">
        <f>IF(N800="zákl. přenesená",J800,0)</f>
        <v>0</v>
      </c>
      <c r="BH800" s="96">
        <f>IF(N800="sníž. přenesená",J800,0)</f>
        <v>0</v>
      </c>
      <c r="BI800" s="96">
        <f>IF(N800="nulová",J800,0)</f>
        <v>0</v>
      </c>
      <c r="BJ800" s="17" t="s">
        <v>21</v>
      </c>
      <c r="BK800" s="96">
        <f>ROUND(I800*H800,2)</f>
        <v>0</v>
      </c>
      <c r="BL800" s="17" t="s">
        <v>261</v>
      </c>
      <c r="BM800" s="163" t="s">
        <v>1019</v>
      </c>
    </row>
    <row r="801" spans="2:47" s="1" customFormat="1" ht="29.25">
      <c r="B801" s="34"/>
      <c r="D801" s="164" t="s">
        <v>162</v>
      </c>
      <c r="F801" s="165" t="s">
        <v>1018</v>
      </c>
      <c r="I801" s="129"/>
      <c r="L801" s="34"/>
      <c r="M801" s="166"/>
      <c r="T801" s="58"/>
      <c r="AT801" s="17" t="s">
        <v>162</v>
      </c>
      <c r="AU801" s="17" t="s">
        <v>91</v>
      </c>
    </row>
    <row r="802" spans="2:51" s="12" customFormat="1" ht="11.25">
      <c r="B802" s="169"/>
      <c r="D802" s="164" t="s">
        <v>166</v>
      </c>
      <c r="E802" s="170" t="s">
        <v>1</v>
      </c>
      <c r="F802" s="171" t="s">
        <v>1020</v>
      </c>
      <c r="H802" s="172">
        <v>13.957</v>
      </c>
      <c r="I802" s="173"/>
      <c r="L802" s="169"/>
      <c r="M802" s="174"/>
      <c r="T802" s="175"/>
      <c r="AT802" s="170" t="s">
        <v>166</v>
      </c>
      <c r="AU802" s="170" t="s">
        <v>91</v>
      </c>
      <c r="AV802" s="12" t="s">
        <v>91</v>
      </c>
      <c r="AW802" s="12" t="s">
        <v>35</v>
      </c>
      <c r="AX802" s="12" t="s">
        <v>21</v>
      </c>
      <c r="AY802" s="170" t="s">
        <v>153</v>
      </c>
    </row>
    <row r="803" spans="2:65" s="1" customFormat="1" ht="24.2" customHeight="1">
      <c r="B803" s="34"/>
      <c r="C803" s="153" t="s">
        <v>1021</v>
      </c>
      <c r="D803" s="153" t="s">
        <v>155</v>
      </c>
      <c r="E803" s="154" t="s">
        <v>1022</v>
      </c>
      <c r="F803" s="155" t="s">
        <v>1023</v>
      </c>
      <c r="G803" s="156" t="s">
        <v>411</v>
      </c>
      <c r="H803" s="157">
        <v>13.292</v>
      </c>
      <c r="I803" s="158"/>
      <c r="J803" s="159">
        <f>ROUND(I803*H803,2)</f>
        <v>0</v>
      </c>
      <c r="K803" s="155" t="s">
        <v>159</v>
      </c>
      <c r="L803" s="34"/>
      <c r="M803" s="160" t="s">
        <v>1</v>
      </c>
      <c r="N803" s="127" t="s">
        <v>47</v>
      </c>
      <c r="P803" s="161">
        <f>O803*H803</f>
        <v>0</v>
      </c>
      <c r="Q803" s="161">
        <v>2E-05</v>
      </c>
      <c r="R803" s="161">
        <f>Q803*H803</f>
        <v>0.00026584000000000004</v>
      </c>
      <c r="S803" s="161">
        <v>0</v>
      </c>
      <c r="T803" s="162">
        <f>S803*H803</f>
        <v>0</v>
      </c>
      <c r="AR803" s="163" t="s">
        <v>261</v>
      </c>
      <c r="AT803" s="163" t="s">
        <v>155</v>
      </c>
      <c r="AU803" s="163" t="s">
        <v>91</v>
      </c>
      <c r="AY803" s="17" t="s">
        <v>153</v>
      </c>
      <c r="BE803" s="96">
        <f>IF(N803="základní",J803,0)</f>
        <v>0</v>
      </c>
      <c r="BF803" s="96">
        <f>IF(N803="snížená",J803,0)</f>
        <v>0</v>
      </c>
      <c r="BG803" s="96">
        <f>IF(N803="zákl. přenesená",J803,0)</f>
        <v>0</v>
      </c>
      <c r="BH803" s="96">
        <f>IF(N803="sníž. přenesená",J803,0)</f>
        <v>0</v>
      </c>
      <c r="BI803" s="96">
        <f>IF(N803="nulová",J803,0)</f>
        <v>0</v>
      </c>
      <c r="BJ803" s="17" t="s">
        <v>21</v>
      </c>
      <c r="BK803" s="96">
        <f>ROUND(I803*H803,2)</f>
        <v>0</v>
      </c>
      <c r="BL803" s="17" t="s">
        <v>261</v>
      </c>
      <c r="BM803" s="163" t="s">
        <v>1024</v>
      </c>
    </row>
    <row r="804" spans="2:47" s="1" customFormat="1" ht="19.5">
      <c r="B804" s="34"/>
      <c r="D804" s="164" t="s">
        <v>162</v>
      </c>
      <c r="F804" s="165" t="s">
        <v>1025</v>
      </c>
      <c r="I804" s="129"/>
      <c r="L804" s="34"/>
      <c r="M804" s="166"/>
      <c r="T804" s="58"/>
      <c r="AT804" s="17" t="s">
        <v>162</v>
      </c>
      <c r="AU804" s="17" t="s">
        <v>91</v>
      </c>
    </row>
    <row r="805" spans="2:47" s="1" customFormat="1" ht="11.25">
      <c r="B805" s="34"/>
      <c r="D805" s="167" t="s">
        <v>164</v>
      </c>
      <c r="F805" s="168" t="s">
        <v>1026</v>
      </c>
      <c r="I805" s="129"/>
      <c r="L805" s="34"/>
      <c r="M805" s="166"/>
      <c r="T805" s="58"/>
      <c r="AT805" s="17" t="s">
        <v>164</v>
      </c>
      <c r="AU805" s="17" t="s">
        <v>91</v>
      </c>
    </row>
    <row r="806" spans="2:65" s="1" customFormat="1" ht="21.75" customHeight="1">
      <c r="B806" s="34"/>
      <c r="C806" s="153" t="s">
        <v>1027</v>
      </c>
      <c r="D806" s="153" t="s">
        <v>155</v>
      </c>
      <c r="E806" s="154" t="s">
        <v>1028</v>
      </c>
      <c r="F806" s="155" t="s">
        <v>1029</v>
      </c>
      <c r="G806" s="156" t="s">
        <v>411</v>
      </c>
      <c r="H806" s="157">
        <v>7.2</v>
      </c>
      <c r="I806" s="158"/>
      <c r="J806" s="159">
        <f>ROUND(I806*H806,2)</f>
        <v>0</v>
      </c>
      <c r="K806" s="155" t="s">
        <v>159</v>
      </c>
      <c r="L806" s="34"/>
      <c r="M806" s="160" t="s">
        <v>1</v>
      </c>
      <c r="N806" s="127" t="s">
        <v>47</v>
      </c>
      <c r="P806" s="161">
        <f>O806*H806</f>
        <v>0</v>
      </c>
      <c r="Q806" s="161">
        <v>0</v>
      </c>
      <c r="R806" s="161">
        <f>Q806*H806</f>
        <v>0</v>
      </c>
      <c r="S806" s="161">
        <v>0.0003</v>
      </c>
      <c r="T806" s="162">
        <f>S806*H806</f>
        <v>0.00216</v>
      </c>
      <c r="AR806" s="163" t="s">
        <v>261</v>
      </c>
      <c r="AT806" s="163" t="s">
        <v>155</v>
      </c>
      <c r="AU806" s="163" t="s">
        <v>91</v>
      </c>
      <c r="AY806" s="17" t="s">
        <v>153</v>
      </c>
      <c r="BE806" s="96">
        <f>IF(N806="základní",J806,0)</f>
        <v>0</v>
      </c>
      <c r="BF806" s="96">
        <f>IF(N806="snížená",J806,0)</f>
        <v>0</v>
      </c>
      <c r="BG806" s="96">
        <f>IF(N806="zákl. přenesená",J806,0)</f>
        <v>0</v>
      </c>
      <c r="BH806" s="96">
        <f>IF(N806="sníž. přenesená",J806,0)</f>
        <v>0</v>
      </c>
      <c r="BI806" s="96">
        <f>IF(N806="nulová",J806,0)</f>
        <v>0</v>
      </c>
      <c r="BJ806" s="17" t="s">
        <v>21</v>
      </c>
      <c r="BK806" s="96">
        <f>ROUND(I806*H806,2)</f>
        <v>0</v>
      </c>
      <c r="BL806" s="17" t="s">
        <v>261</v>
      </c>
      <c r="BM806" s="163" t="s">
        <v>1030</v>
      </c>
    </row>
    <row r="807" spans="2:47" s="1" customFormat="1" ht="11.25">
      <c r="B807" s="34"/>
      <c r="D807" s="164" t="s">
        <v>162</v>
      </c>
      <c r="F807" s="165" t="s">
        <v>1031</v>
      </c>
      <c r="I807" s="129"/>
      <c r="L807" s="34"/>
      <c r="M807" s="166"/>
      <c r="T807" s="58"/>
      <c r="AT807" s="17" t="s">
        <v>162</v>
      </c>
      <c r="AU807" s="17" t="s">
        <v>91</v>
      </c>
    </row>
    <row r="808" spans="2:47" s="1" customFormat="1" ht="11.25">
      <c r="B808" s="34"/>
      <c r="D808" s="167" t="s">
        <v>164</v>
      </c>
      <c r="F808" s="168" t="s">
        <v>1032</v>
      </c>
      <c r="I808" s="129"/>
      <c r="L808" s="34"/>
      <c r="M808" s="166"/>
      <c r="T808" s="58"/>
      <c r="AT808" s="17" t="s">
        <v>164</v>
      </c>
      <c r="AU808" s="17" t="s">
        <v>91</v>
      </c>
    </row>
    <row r="809" spans="2:51" s="12" customFormat="1" ht="11.25">
      <c r="B809" s="169"/>
      <c r="D809" s="164" t="s">
        <v>166</v>
      </c>
      <c r="E809" s="170" t="s">
        <v>1</v>
      </c>
      <c r="F809" s="171" t="s">
        <v>1033</v>
      </c>
      <c r="H809" s="172">
        <v>7.2</v>
      </c>
      <c r="I809" s="173"/>
      <c r="L809" s="169"/>
      <c r="M809" s="174"/>
      <c r="T809" s="175"/>
      <c r="AT809" s="170" t="s">
        <v>166</v>
      </c>
      <c r="AU809" s="170" t="s">
        <v>91</v>
      </c>
      <c r="AV809" s="12" t="s">
        <v>91</v>
      </c>
      <c r="AW809" s="12" t="s">
        <v>35</v>
      </c>
      <c r="AX809" s="12" t="s">
        <v>21</v>
      </c>
      <c r="AY809" s="170" t="s">
        <v>153</v>
      </c>
    </row>
    <row r="810" spans="2:65" s="1" customFormat="1" ht="16.5" customHeight="1">
      <c r="B810" s="34"/>
      <c r="C810" s="153" t="s">
        <v>1034</v>
      </c>
      <c r="D810" s="153" t="s">
        <v>155</v>
      </c>
      <c r="E810" s="154" t="s">
        <v>1035</v>
      </c>
      <c r="F810" s="155" t="s">
        <v>1036</v>
      </c>
      <c r="G810" s="156" t="s">
        <v>411</v>
      </c>
      <c r="H810" s="157">
        <v>7.2</v>
      </c>
      <c r="I810" s="158"/>
      <c r="J810" s="159">
        <f>ROUND(I810*H810,2)</f>
        <v>0</v>
      </c>
      <c r="K810" s="155" t="s">
        <v>159</v>
      </c>
      <c r="L810" s="34"/>
      <c r="M810" s="160" t="s">
        <v>1</v>
      </c>
      <c r="N810" s="127" t="s">
        <v>47</v>
      </c>
      <c r="P810" s="161">
        <f>O810*H810</f>
        <v>0</v>
      </c>
      <c r="Q810" s="161">
        <v>1E-05</v>
      </c>
      <c r="R810" s="161">
        <f>Q810*H810</f>
        <v>7.2E-05</v>
      </c>
      <c r="S810" s="161">
        <v>0</v>
      </c>
      <c r="T810" s="162">
        <f>S810*H810</f>
        <v>0</v>
      </c>
      <c r="AR810" s="163" t="s">
        <v>261</v>
      </c>
      <c r="AT810" s="163" t="s">
        <v>155</v>
      </c>
      <c r="AU810" s="163" t="s">
        <v>91</v>
      </c>
      <c r="AY810" s="17" t="s">
        <v>153</v>
      </c>
      <c r="BE810" s="96">
        <f>IF(N810="základní",J810,0)</f>
        <v>0</v>
      </c>
      <c r="BF810" s="96">
        <f>IF(N810="snížená",J810,0)</f>
        <v>0</v>
      </c>
      <c r="BG810" s="96">
        <f>IF(N810="zákl. přenesená",J810,0)</f>
        <v>0</v>
      </c>
      <c r="BH810" s="96">
        <f>IF(N810="sníž. přenesená",J810,0)</f>
        <v>0</v>
      </c>
      <c r="BI810" s="96">
        <f>IF(N810="nulová",J810,0)</f>
        <v>0</v>
      </c>
      <c r="BJ810" s="17" t="s">
        <v>21</v>
      </c>
      <c r="BK810" s="96">
        <f>ROUND(I810*H810,2)</f>
        <v>0</v>
      </c>
      <c r="BL810" s="17" t="s">
        <v>261</v>
      </c>
      <c r="BM810" s="163" t="s">
        <v>1037</v>
      </c>
    </row>
    <row r="811" spans="2:47" s="1" customFormat="1" ht="11.25">
      <c r="B811" s="34"/>
      <c r="D811" s="164" t="s">
        <v>162</v>
      </c>
      <c r="F811" s="165" t="s">
        <v>1038</v>
      </c>
      <c r="I811" s="129"/>
      <c r="L811" s="34"/>
      <c r="M811" s="166"/>
      <c r="T811" s="58"/>
      <c r="AT811" s="17" t="s">
        <v>162</v>
      </c>
      <c r="AU811" s="17" t="s">
        <v>91</v>
      </c>
    </row>
    <row r="812" spans="2:47" s="1" customFormat="1" ht="11.25">
      <c r="B812" s="34"/>
      <c r="D812" s="167" t="s">
        <v>164</v>
      </c>
      <c r="F812" s="168" t="s">
        <v>1039</v>
      </c>
      <c r="I812" s="129"/>
      <c r="L812" s="34"/>
      <c r="M812" s="166"/>
      <c r="T812" s="58"/>
      <c r="AT812" s="17" t="s">
        <v>164</v>
      </c>
      <c r="AU812" s="17" t="s">
        <v>91</v>
      </c>
    </row>
    <row r="813" spans="2:65" s="1" customFormat="1" ht="16.5" customHeight="1">
      <c r="B813" s="34"/>
      <c r="C813" s="189" t="s">
        <v>1040</v>
      </c>
      <c r="D813" s="189" t="s">
        <v>562</v>
      </c>
      <c r="E813" s="190" t="s">
        <v>1041</v>
      </c>
      <c r="F813" s="191" t="s">
        <v>1042</v>
      </c>
      <c r="G813" s="192" t="s">
        <v>411</v>
      </c>
      <c r="H813" s="193">
        <v>7.92</v>
      </c>
      <c r="I813" s="194"/>
      <c r="J813" s="195">
        <f>ROUND(I813*H813,2)</f>
        <v>0</v>
      </c>
      <c r="K813" s="191" t="s">
        <v>159</v>
      </c>
      <c r="L813" s="196"/>
      <c r="M813" s="197" t="s">
        <v>1</v>
      </c>
      <c r="N813" s="198" t="s">
        <v>47</v>
      </c>
      <c r="P813" s="161">
        <f>O813*H813</f>
        <v>0</v>
      </c>
      <c r="Q813" s="161">
        <v>0.0003</v>
      </c>
      <c r="R813" s="161">
        <f>Q813*H813</f>
        <v>0.0023759999999999996</v>
      </c>
      <c r="S813" s="161">
        <v>0</v>
      </c>
      <c r="T813" s="162">
        <f>S813*H813</f>
        <v>0</v>
      </c>
      <c r="AR813" s="163" t="s">
        <v>439</v>
      </c>
      <c r="AT813" s="163" t="s">
        <v>562</v>
      </c>
      <c r="AU813" s="163" t="s">
        <v>91</v>
      </c>
      <c r="AY813" s="17" t="s">
        <v>153</v>
      </c>
      <c r="BE813" s="96">
        <f>IF(N813="základní",J813,0)</f>
        <v>0</v>
      </c>
      <c r="BF813" s="96">
        <f>IF(N813="snížená",J813,0)</f>
        <v>0</v>
      </c>
      <c r="BG813" s="96">
        <f>IF(N813="zákl. přenesená",J813,0)</f>
        <v>0</v>
      </c>
      <c r="BH813" s="96">
        <f>IF(N813="sníž. přenesená",J813,0)</f>
        <v>0</v>
      </c>
      <c r="BI813" s="96">
        <f>IF(N813="nulová",J813,0)</f>
        <v>0</v>
      </c>
      <c r="BJ813" s="17" t="s">
        <v>21</v>
      </c>
      <c r="BK813" s="96">
        <f>ROUND(I813*H813,2)</f>
        <v>0</v>
      </c>
      <c r="BL813" s="17" t="s">
        <v>261</v>
      </c>
      <c r="BM813" s="163" t="s">
        <v>1043</v>
      </c>
    </row>
    <row r="814" spans="2:47" s="1" customFormat="1" ht="11.25">
      <c r="B814" s="34"/>
      <c r="D814" s="164" t="s">
        <v>162</v>
      </c>
      <c r="F814" s="165" t="s">
        <v>1042</v>
      </c>
      <c r="I814" s="129"/>
      <c r="L814" s="34"/>
      <c r="M814" s="166"/>
      <c r="T814" s="58"/>
      <c r="AT814" s="17" t="s">
        <v>162</v>
      </c>
      <c r="AU814" s="17" t="s">
        <v>91</v>
      </c>
    </row>
    <row r="815" spans="2:51" s="12" customFormat="1" ht="11.25">
      <c r="B815" s="169"/>
      <c r="D815" s="164" t="s">
        <v>166</v>
      </c>
      <c r="E815" s="170" t="s">
        <v>1</v>
      </c>
      <c r="F815" s="171" t="s">
        <v>1044</v>
      </c>
      <c r="H815" s="172">
        <v>7.92</v>
      </c>
      <c r="I815" s="173"/>
      <c r="L815" s="169"/>
      <c r="M815" s="174"/>
      <c r="T815" s="175"/>
      <c r="AT815" s="170" t="s">
        <v>166</v>
      </c>
      <c r="AU815" s="170" t="s">
        <v>91</v>
      </c>
      <c r="AV815" s="12" t="s">
        <v>91</v>
      </c>
      <c r="AW815" s="12" t="s">
        <v>35</v>
      </c>
      <c r="AX815" s="12" t="s">
        <v>21</v>
      </c>
      <c r="AY815" s="170" t="s">
        <v>153</v>
      </c>
    </row>
    <row r="816" spans="2:65" s="1" customFormat="1" ht="16.5" customHeight="1">
      <c r="B816" s="34"/>
      <c r="C816" s="153" t="s">
        <v>1045</v>
      </c>
      <c r="D816" s="153" t="s">
        <v>155</v>
      </c>
      <c r="E816" s="154" t="s">
        <v>1046</v>
      </c>
      <c r="F816" s="155" t="s">
        <v>1047</v>
      </c>
      <c r="G816" s="156" t="s">
        <v>264</v>
      </c>
      <c r="H816" s="157">
        <v>13.292</v>
      </c>
      <c r="I816" s="158"/>
      <c r="J816" s="159">
        <f>ROUND(I816*H816,2)</f>
        <v>0</v>
      </c>
      <c r="K816" s="155" t="s">
        <v>159</v>
      </c>
      <c r="L816" s="34"/>
      <c r="M816" s="160" t="s">
        <v>1</v>
      </c>
      <c r="N816" s="127" t="s">
        <v>47</v>
      </c>
      <c r="P816" s="161">
        <f>O816*H816</f>
        <v>0</v>
      </c>
      <c r="Q816" s="161">
        <v>0</v>
      </c>
      <c r="R816" s="161">
        <f>Q816*H816</f>
        <v>0</v>
      </c>
      <c r="S816" s="161">
        <v>0</v>
      </c>
      <c r="T816" s="162">
        <f>S816*H816</f>
        <v>0</v>
      </c>
      <c r="AR816" s="163" t="s">
        <v>261</v>
      </c>
      <c r="AT816" s="163" t="s">
        <v>155</v>
      </c>
      <c r="AU816" s="163" t="s">
        <v>91</v>
      </c>
      <c r="AY816" s="17" t="s">
        <v>153</v>
      </c>
      <c r="BE816" s="96">
        <f>IF(N816="základní",J816,0)</f>
        <v>0</v>
      </c>
      <c r="BF816" s="96">
        <f>IF(N816="snížená",J816,0)</f>
        <v>0</v>
      </c>
      <c r="BG816" s="96">
        <f>IF(N816="zákl. přenesená",J816,0)</f>
        <v>0</v>
      </c>
      <c r="BH816" s="96">
        <f>IF(N816="sníž. přenesená",J816,0)</f>
        <v>0</v>
      </c>
      <c r="BI816" s="96">
        <f>IF(N816="nulová",J816,0)</f>
        <v>0</v>
      </c>
      <c r="BJ816" s="17" t="s">
        <v>21</v>
      </c>
      <c r="BK816" s="96">
        <f>ROUND(I816*H816,2)</f>
        <v>0</v>
      </c>
      <c r="BL816" s="17" t="s">
        <v>261</v>
      </c>
      <c r="BM816" s="163" t="s">
        <v>1048</v>
      </c>
    </row>
    <row r="817" spans="2:47" s="1" customFormat="1" ht="11.25">
      <c r="B817" s="34"/>
      <c r="D817" s="164" t="s">
        <v>162</v>
      </c>
      <c r="F817" s="165" t="s">
        <v>1049</v>
      </c>
      <c r="I817" s="129"/>
      <c r="L817" s="34"/>
      <c r="M817" s="166"/>
      <c r="T817" s="58"/>
      <c r="AT817" s="17" t="s">
        <v>162</v>
      </c>
      <c r="AU817" s="17" t="s">
        <v>91</v>
      </c>
    </row>
    <row r="818" spans="2:47" s="1" customFormat="1" ht="11.25">
      <c r="B818" s="34"/>
      <c r="D818" s="167" t="s">
        <v>164</v>
      </c>
      <c r="F818" s="168" t="s">
        <v>1050</v>
      </c>
      <c r="I818" s="129"/>
      <c r="L818" s="34"/>
      <c r="M818" s="166"/>
      <c r="T818" s="58"/>
      <c r="AT818" s="17" t="s">
        <v>164</v>
      </c>
      <c r="AU818" s="17" t="s">
        <v>91</v>
      </c>
    </row>
    <row r="819" spans="2:65" s="1" customFormat="1" ht="24.2" customHeight="1">
      <c r="B819" s="34"/>
      <c r="C819" s="153" t="s">
        <v>1051</v>
      </c>
      <c r="D819" s="153" t="s">
        <v>155</v>
      </c>
      <c r="E819" s="154" t="s">
        <v>1052</v>
      </c>
      <c r="F819" s="155" t="s">
        <v>1053</v>
      </c>
      <c r="G819" s="156" t="s">
        <v>599</v>
      </c>
      <c r="H819" s="199"/>
      <c r="I819" s="158"/>
      <c r="J819" s="159">
        <f>ROUND(I819*H819,2)</f>
        <v>0</v>
      </c>
      <c r="K819" s="155" t="s">
        <v>159</v>
      </c>
      <c r="L819" s="34"/>
      <c r="M819" s="160" t="s">
        <v>1</v>
      </c>
      <c r="N819" s="127" t="s">
        <v>47</v>
      </c>
      <c r="P819" s="161">
        <f>O819*H819</f>
        <v>0</v>
      </c>
      <c r="Q819" s="161">
        <v>0</v>
      </c>
      <c r="R819" s="161">
        <f>Q819*H819</f>
        <v>0</v>
      </c>
      <c r="S819" s="161">
        <v>0</v>
      </c>
      <c r="T819" s="162">
        <f>S819*H819</f>
        <v>0</v>
      </c>
      <c r="AR819" s="163" t="s">
        <v>261</v>
      </c>
      <c r="AT819" s="163" t="s">
        <v>155</v>
      </c>
      <c r="AU819" s="163" t="s">
        <v>91</v>
      </c>
      <c r="AY819" s="17" t="s">
        <v>153</v>
      </c>
      <c r="BE819" s="96">
        <f>IF(N819="základní",J819,0)</f>
        <v>0</v>
      </c>
      <c r="BF819" s="96">
        <f>IF(N819="snížená",J819,0)</f>
        <v>0</v>
      </c>
      <c r="BG819" s="96">
        <f>IF(N819="zákl. přenesená",J819,0)</f>
        <v>0</v>
      </c>
      <c r="BH819" s="96">
        <f>IF(N819="sníž. přenesená",J819,0)</f>
        <v>0</v>
      </c>
      <c r="BI819" s="96">
        <f>IF(N819="nulová",J819,0)</f>
        <v>0</v>
      </c>
      <c r="BJ819" s="17" t="s">
        <v>21</v>
      </c>
      <c r="BK819" s="96">
        <f>ROUND(I819*H819,2)</f>
        <v>0</v>
      </c>
      <c r="BL819" s="17" t="s">
        <v>261</v>
      </c>
      <c r="BM819" s="163" t="s">
        <v>1054</v>
      </c>
    </row>
    <row r="820" spans="2:47" s="1" customFormat="1" ht="29.25">
      <c r="B820" s="34"/>
      <c r="D820" s="164" t="s">
        <v>162</v>
      </c>
      <c r="F820" s="165" t="s">
        <v>1055</v>
      </c>
      <c r="I820" s="129"/>
      <c r="L820" s="34"/>
      <c r="M820" s="166"/>
      <c r="T820" s="58"/>
      <c r="AT820" s="17" t="s">
        <v>162</v>
      </c>
      <c r="AU820" s="17" t="s">
        <v>91</v>
      </c>
    </row>
    <row r="821" spans="2:47" s="1" customFormat="1" ht="11.25">
      <c r="B821" s="34"/>
      <c r="D821" s="167" t="s">
        <v>164</v>
      </c>
      <c r="F821" s="168" t="s">
        <v>1056</v>
      </c>
      <c r="I821" s="129"/>
      <c r="L821" s="34"/>
      <c r="M821" s="166"/>
      <c r="T821" s="58"/>
      <c r="AT821" s="17" t="s">
        <v>164</v>
      </c>
      <c r="AU821" s="17" t="s">
        <v>91</v>
      </c>
    </row>
    <row r="822" spans="2:63" s="11" customFormat="1" ht="22.9" customHeight="1">
      <c r="B822" s="141"/>
      <c r="D822" s="142" t="s">
        <v>81</v>
      </c>
      <c r="E822" s="151" t="s">
        <v>1057</v>
      </c>
      <c r="F822" s="151" t="s">
        <v>1058</v>
      </c>
      <c r="I822" s="144"/>
      <c r="J822" s="152">
        <f>BK822</f>
        <v>0</v>
      </c>
      <c r="L822" s="141"/>
      <c r="M822" s="146"/>
      <c r="P822" s="147">
        <f>SUM(P823:P896)</f>
        <v>0</v>
      </c>
      <c r="R822" s="147">
        <f>SUM(R823:R896)</f>
        <v>1.4915128000000002</v>
      </c>
      <c r="T822" s="148">
        <f>SUM(T823:T896)</f>
        <v>2.2869759999999997</v>
      </c>
      <c r="AR822" s="142" t="s">
        <v>91</v>
      </c>
      <c r="AT822" s="149" t="s">
        <v>81</v>
      </c>
      <c r="AU822" s="149" t="s">
        <v>21</v>
      </c>
      <c r="AY822" s="142" t="s">
        <v>153</v>
      </c>
      <c r="BK822" s="150">
        <f>SUM(BK823:BK896)</f>
        <v>0</v>
      </c>
    </row>
    <row r="823" spans="2:65" s="1" customFormat="1" ht="16.5" customHeight="1">
      <c r="B823" s="34"/>
      <c r="C823" s="153" t="s">
        <v>1059</v>
      </c>
      <c r="D823" s="153" t="s">
        <v>155</v>
      </c>
      <c r="E823" s="154" t="s">
        <v>1060</v>
      </c>
      <c r="F823" s="155" t="s">
        <v>1061</v>
      </c>
      <c r="G823" s="156" t="s">
        <v>264</v>
      </c>
      <c r="H823" s="157">
        <v>84.08</v>
      </c>
      <c r="I823" s="158"/>
      <c r="J823" s="159">
        <f>ROUND(I823*H823,2)</f>
        <v>0</v>
      </c>
      <c r="K823" s="155" t="s">
        <v>159</v>
      </c>
      <c r="L823" s="34"/>
      <c r="M823" s="160" t="s">
        <v>1</v>
      </c>
      <c r="N823" s="127" t="s">
        <v>47</v>
      </c>
      <c r="P823" s="161">
        <f>O823*H823</f>
        <v>0</v>
      </c>
      <c r="Q823" s="161">
        <v>0</v>
      </c>
      <c r="R823" s="161">
        <f>Q823*H823</f>
        <v>0</v>
      </c>
      <c r="S823" s="161">
        <v>0</v>
      </c>
      <c r="T823" s="162">
        <f>S823*H823</f>
        <v>0</v>
      </c>
      <c r="AR823" s="163" t="s">
        <v>261</v>
      </c>
      <c r="AT823" s="163" t="s">
        <v>155</v>
      </c>
      <c r="AU823" s="163" t="s">
        <v>91</v>
      </c>
      <c r="AY823" s="17" t="s">
        <v>153</v>
      </c>
      <c r="BE823" s="96">
        <f>IF(N823="základní",J823,0)</f>
        <v>0</v>
      </c>
      <c r="BF823" s="96">
        <f>IF(N823="snížená",J823,0)</f>
        <v>0</v>
      </c>
      <c r="BG823" s="96">
        <f>IF(N823="zákl. přenesená",J823,0)</f>
        <v>0</v>
      </c>
      <c r="BH823" s="96">
        <f>IF(N823="sníž. přenesená",J823,0)</f>
        <v>0</v>
      </c>
      <c r="BI823" s="96">
        <f>IF(N823="nulová",J823,0)</f>
        <v>0</v>
      </c>
      <c r="BJ823" s="17" t="s">
        <v>21</v>
      </c>
      <c r="BK823" s="96">
        <f>ROUND(I823*H823,2)</f>
        <v>0</v>
      </c>
      <c r="BL823" s="17" t="s">
        <v>261</v>
      </c>
      <c r="BM823" s="163" t="s">
        <v>1062</v>
      </c>
    </row>
    <row r="824" spans="2:47" s="1" customFormat="1" ht="19.5">
      <c r="B824" s="34"/>
      <c r="D824" s="164" t="s">
        <v>162</v>
      </c>
      <c r="F824" s="165" t="s">
        <v>1063</v>
      </c>
      <c r="I824" s="129"/>
      <c r="L824" s="34"/>
      <c r="M824" s="166"/>
      <c r="T824" s="58"/>
      <c r="AT824" s="17" t="s">
        <v>162</v>
      </c>
      <c r="AU824" s="17" t="s">
        <v>91</v>
      </c>
    </row>
    <row r="825" spans="2:47" s="1" customFormat="1" ht="11.25">
      <c r="B825" s="34"/>
      <c r="D825" s="167" t="s">
        <v>164</v>
      </c>
      <c r="F825" s="168" t="s">
        <v>1064</v>
      </c>
      <c r="I825" s="129"/>
      <c r="L825" s="34"/>
      <c r="M825" s="166"/>
      <c r="T825" s="58"/>
      <c r="AT825" s="17" t="s">
        <v>164</v>
      </c>
      <c r="AU825" s="17" t="s">
        <v>91</v>
      </c>
    </row>
    <row r="826" spans="2:65" s="1" customFormat="1" ht="16.5" customHeight="1">
      <c r="B826" s="34"/>
      <c r="C826" s="153" t="s">
        <v>1065</v>
      </c>
      <c r="D826" s="153" t="s">
        <v>155</v>
      </c>
      <c r="E826" s="154" t="s">
        <v>1066</v>
      </c>
      <c r="F826" s="155" t="s">
        <v>1067</v>
      </c>
      <c r="G826" s="156" t="s">
        <v>264</v>
      </c>
      <c r="H826" s="157">
        <v>84.08</v>
      </c>
      <c r="I826" s="158"/>
      <c r="J826" s="159">
        <f>ROUND(I826*H826,2)</f>
        <v>0</v>
      </c>
      <c r="K826" s="155" t="s">
        <v>159</v>
      </c>
      <c r="L826" s="34"/>
      <c r="M826" s="160" t="s">
        <v>1</v>
      </c>
      <c r="N826" s="127" t="s">
        <v>47</v>
      </c>
      <c r="P826" s="161">
        <f>O826*H826</f>
        <v>0</v>
      </c>
      <c r="Q826" s="161">
        <v>0.0003</v>
      </c>
      <c r="R826" s="161">
        <f>Q826*H826</f>
        <v>0.025223999999999996</v>
      </c>
      <c r="S826" s="161">
        <v>0</v>
      </c>
      <c r="T826" s="162">
        <f>S826*H826</f>
        <v>0</v>
      </c>
      <c r="AR826" s="163" t="s">
        <v>261</v>
      </c>
      <c r="AT826" s="163" t="s">
        <v>155</v>
      </c>
      <c r="AU826" s="163" t="s">
        <v>91</v>
      </c>
      <c r="AY826" s="17" t="s">
        <v>153</v>
      </c>
      <c r="BE826" s="96">
        <f>IF(N826="základní",J826,0)</f>
        <v>0</v>
      </c>
      <c r="BF826" s="96">
        <f>IF(N826="snížená",J826,0)</f>
        <v>0</v>
      </c>
      <c r="BG826" s="96">
        <f>IF(N826="zákl. přenesená",J826,0)</f>
        <v>0</v>
      </c>
      <c r="BH826" s="96">
        <f>IF(N826="sníž. přenesená",J826,0)</f>
        <v>0</v>
      </c>
      <c r="BI826" s="96">
        <f>IF(N826="nulová",J826,0)</f>
        <v>0</v>
      </c>
      <c r="BJ826" s="17" t="s">
        <v>21</v>
      </c>
      <c r="BK826" s="96">
        <f>ROUND(I826*H826,2)</f>
        <v>0</v>
      </c>
      <c r="BL826" s="17" t="s">
        <v>261</v>
      </c>
      <c r="BM826" s="163" t="s">
        <v>1068</v>
      </c>
    </row>
    <row r="827" spans="2:47" s="1" customFormat="1" ht="19.5">
      <c r="B827" s="34"/>
      <c r="D827" s="164" t="s">
        <v>162</v>
      </c>
      <c r="F827" s="165" t="s">
        <v>1069</v>
      </c>
      <c r="I827" s="129"/>
      <c r="L827" s="34"/>
      <c r="M827" s="166"/>
      <c r="T827" s="58"/>
      <c r="AT827" s="17" t="s">
        <v>162</v>
      </c>
      <c r="AU827" s="17" t="s">
        <v>91</v>
      </c>
    </row>
    <row r="828" spans="2:47" s="1" customFormat="1" ht="11.25">
      <c r="B828" s="34"/>
      <c r="D828" s="167" t="s">
        <v>164</v>
      </c>
      <c r="F828" s="168" t="s">
        <v>1070</v>
      </c>
      <c r="I828" s="129"/>
      <c r="L828" s="34"/>
      <c r="M828" s="166"/>
      <c r="T828" s="58"/>
      <c r="AT828" s="17" t="s">
        <v>164</v>
      </c>
      <c r="AU828" s="17" t="s">
        <v>91</v>
      </c>
    </row>
    <row r="829" spans="2:65" s="1" customFormat="1" ht="24.2" customHeight="1">
      <c r="B829" s="34"/>
      <c r="C829" s="153" t="s">
        <v>1071</v>
      </c>
      <c r="D829" s="153" t="s">
        <v>155</v>
      </c>
      <c r="E829" s="154" t="s">
        <v>1072</v>
      </c>
      <c r="F829" s="155" t="s">
        <v>1073</v>
      </c>
      <c r="G829" s="156" t="s">
        <v>264</v>
      </c>
      <c r="H829" s="157">
        <v>84.08</v>
      </c>
      <c r="I829" s="158"/>
      <c r="J829" s="159">
        <f>ROUND(I829*H829,2)</f>
        <v>0</v>
      </c>
      <c r="K829" s="155" t="s">
        <v>159</v>
      </c>
      <c r="L829" s="34"/>
      <c r="M829" s="160" t="s">
        <v>1</v>
      </c>
      <c r="N829" s="127" t="s">
        <v>47</v>
      </c>
      <c r="P829" s="161">
        <f>O829*H829</f>
        <v>0</v>
      </c>
      <c r="Q829" s="161">
        <v>0.0015</v>
      </c>
      <c r="R829" s="161">
        <f>Q829*H829</f>
        <v>0.12612</v>
      </c>
      <c r="S829" s="161">
        <v>0</v>
      </c>
      <c r="T829" s="162">
        <f>S829*H829</f>
        <v>0</v>
      </c>
      <c r="AR829" s="163" t="s">
        <v>261</v>
      </c>
      <c r="AT829" s="163" t="s">
        <v>155</v>
      </c>
      <c r="AU829" s="163" t="s">
        <v>91</v>
      </c>
      <c r="AY829" s="17" t="s">
        <v>153</v>
      </c>
      <c r="BE829" s="96">
        <f>IF(N829="základní",J829,0)</f>
        <v>0</v>
      </c>
      <c r="BF829" s="96">
        <f>IF(N829="snížená",J829,0)</f>
        <v>0</v>
      </c>
      <c r="BG829" s="96">
        <f>IF(N829="zákl. přenesená",J829,0)</f>
        <v>0</v>
      </c>
      <c r="BH829" s="96">
        <f>IF(N829="sníž. přenesená",J829,0)</f>
        <v>0</v>
      </c>
      <c r="BI829" s="96">
        <f>IF(N829="nulová",J829,0)</f>
        <v>0</v>
      </c>
      <c r="BJ829" s="17" t="s">
        <v>21</v>
      </c>
      <c r="BK829" s="96">
        <f>ROUND(I829*H829,2)</f>
        <v>0</v>
      </c>
      <c r="BL829" s="17" t="s">
        <v>261</v>
      </c>
      <c r="BM829" s="163" t="s">
        <v>1074</v>
      </c>
    </row>
    <row r="830" spans="2:47" s="1" customFormat="1" ht="19.5">
      <c r="B830" s="34"/>
      <c r="D830" s="164" t="s">
        <v>162</v>
      </c>
      <c r="F830" s="165" t="s">
        <v>1075</v>
      </c>
      <c r="I830" s="129"/>
      <c r="L830" s="34"/>
      <c r="M830" s="166"/>
      <c r="T830" s="58"/>
      <c r="AT830" s="17" t="s">
        <v>162</v>
      </c>
      <c r="AU830" s="17" t="s">
        <v>91</v>
      </c>
    </row>
    <row r="831" spans="2:47" s="1" customFormat="1" ht="11.25">
      <c r="B831" s="34"/>
      <c r="D831" s="167" t="s">
        <v>164</v>
      </c>
      <c r="F831" s="168" t="s">
        <v>1076</v>
      </c>
      <c r="I831" s="129"/>
      <c r="L831" s="34"/>
      <c r="M831" s="166"/>
      <c r="T831" s="58"/>
      <c r="AT831" s="17" t="s">
        <v>164</v>
      </c>
      <c r="AU831" s="17" t="s">
        <v>91</v>
      </c>
    </row>
    <row r="832" spans="2:65" s="1" customFormat="1" ht="16.5" customHeight="1">
      <c r="B832" s="34"/>
      <c r="C832" s="153" t="s">
        <v>1077</v>
      </c>
      <c r="D832" s="153" t="s">
        <v>155</v>
      </c>
      <c r="E832" s="154" t="s">
        <v>1078</v>
      </c>
      <c r="F832" s="155" t="s">
        <v>1079</v>
      </c>
      <c r="G832" s="156" t="s">
        <v>411</v>
      </c>
      <c r="H832" s="157">
        <v>74.2</v>
      </c>
      <c r="I832" s="158"/>
      <c r="J832" s="159">
        <f>ROUND(I832*H832,2)</f>
        <v>0</v>
      </c>
      <c r="K832" s="155" t="s">
        <v>159</v>
      </c>
      <c r="L832" s="34"/>
      <c r="M832" s="160" t="s">
        <v>1</v>
      </c>
      <c r="N832" s="127" t="s">
        <v>47</v>
      </c>
      <c r="P832" s="161">
        <f>O832*H832</f>
        <v>0</v>
      </c>
      <c r="Q832" s="161">
        <v>0.00032</v>
      </c>
      <c r="R832" s="161">
        <f>Q832*H832</f>
        <v>0.023744</v>
      </c>
      <c r="S832" s="161">
        <v>0</v>
      </c>
      <c r="T832" s="162">
        <f>S832*H832</f>
        <v>0</v>
      </c>
      <c r="AR832" s="163" t="s">
        <v>261</v>
      </c>
      <c r="AT832" s="163" t="s">
        <v>155</v>
      </c>
      <c r="AU832" s="163" t="s">
        <v>91</v>
      </c>
      <c r="AY832" s="17" t="s">
        <v>153</v>
      </c>
      <c r="BE832" s="96">
        <f>IF(N832="základní",J832,0)</f>
        <v>0</v>
      </c>
      <c r="BF832" s="96">
        <f>IF(N832="snížená",J832,0)</f>
        <v>0</v>
      </c>
      <c r="BG832" s="96">
        <f>IF(N832="zákl. přenesená",J832,0)</f>
        <v>0</v>
      </c>
      <c r="BH832" s="96">
        <f>IF(N832="sníž. přenesená",J832,0)</f>
        <v>0</v>
      </c>
      <c r="BI832" s="96">
        <f>IF(N832="nulová",J832,0)</f>
        <v>0</v>
      </c>
      <c r="BJ832" s="17" t="s">
        <v>21</v>
      </c>
      <c r="BK832" s="96">
        <f>ROUND(I832*H832,2)</f>
        <v>0</v>
      </c>
      <c r="BL832" s="17" t="s">
        <v>261</v>
      </c>
      <c r="BM832" s="163" t="s">
        <v>1080</v>
      </c>
    </row>
    <row r="833" spans="2:47" s="1" customFormat="1" ht="19.5">
      <c r="B833" s="34"/>
      <c r="D833" s="164" t="s">
        <v>162</v>
      </c>
      <c r="F833" s="165" t="s">
        <v>1081</v>
      </c>
      <c r="I833" s="129"/>
      <c r="L833" s="34"/>
      <c r="M833" s="166"/>
      <c r="T833" s="58"/>
      <c r="AT833" s="17" t="s">
        <v>162</v>
      </c>
      <c r="AU833" s="17" t="s">
        <v>91</v>
      </c>
    </row>
    <row r="834" spans="2:47" s="1" customFormat="1" ht="11.25">
      <c r="B834" s="34"/>
      <c r="D834" s="167" t="s">
        <v>164</v>
      </c>
      <c r="F834" s="168" t="s">
        <v>1082</v>
      </c>
      <c r="I834" s="129"/>
      <c r="L834" s="34"/>
      <c r="M834" s="166"/>
      <c r="T834" s="58"/>
      <c r="AT834" s="17" t="s">
        <v>164</v>
      </c>
      <c r="AU834" s="17" t="s">
        <v>91</v>
      </c>
    </row>
    <row r="835" spans="2:51" s="12" customFormat="1" ht="11.25">
      <c r="B835" s="169"/>
      <c r="D835" s="164" t="s">
        <v>166</v>
      </c>
      <c r="E835" s="170" t="s">
        <v>1</v>
      </c>
      <c r="F835" s="171" t="s">
        <v>1083</v>
      </c>
      <c r="H835" s="172">
        <v>12.6</v>
      </c>
      <c r="I835" s="173"/>
      <c r="L835" s="169"/>
      <c r="M835" s="174"/>
      <c r="T835" s="175"/>
      <c r="AT835" s="170" t="s">
        <v>166</v>
      </c>
      <c r="AU835" s="170" t="s">
        <v>91</v>
      </c>
      <c r="AV835" s="12" t="s">
        <v>91</v>
      </c>
      <c r="AW835" s="12" t="s">
        <v>35</v>
      </c>
      <c r="AX835" s="12" t="s">
        <v>82</v>
      </c>
      <c r="AY835" s="170" t="s">
        <v>153</v>
      </c>
    </row>
    <row r="836" spans="2:51" s="12" customFormat="1" ht="11.25">
      <c r="B836" s="169"/>
      <c r="D836" s="164" t="s">
        <v>166</v>
      </c>
      <c r="E836" s="170" t="s">
        <v>1</v>
      </c>
      <c r="F836" s="171" t="s">
        <v>1084</v>
      </c>
      <c r="H836" s="172">
        <v>61.6</v>
      </c>
      <c r="I836" s="173"/>
      <c r="L836" s="169"/>
      <c r="M836" s="174"/>
      <c r="T836" s="175"/>
      <c r="AT836" s="170" t="s">
        <v>166</v>
      </c>
      <c r="AU836" s="170" t="s">
        <v>91</v>
      </c>
      <c r="AV836" s="12" t="s">
        <v>91</v>
      </c>
      <c r="AW836" s="12" t="s">
        <v>35</v>
      </c>
      <c r="AX836" s="12" t="s">
        <v>82</v>
      </c>
      <c r="AY836" s="170" t="s">
        <v>153</v>
      </c>
    </row>
    <row r="837" spans="2:51" s="13" customFormat="1" ht="11.25">
      <c r="B837" s="176"/>
      <c r="D837" s="164" t="s">
        <v>166</v>
      </c>
      <c r="E837" s="177" t="s">
        <v>1</v>
      </c>
      <c r="F837" s="178" t="s">
        <v>174</v>
      </c>
      <c r="H837" s="179">
        <v>74.2</v>
      </c>
      <c r="I837" s="180"/>
      <c r="L837" s="176"/>
      <c r="M837" s="181"/>
      <c r="T837" s="182"/>
      <c r="AT837" s="177" t="s">
        <v>166</v>
      </c>
      <c r="AU837" s="177" t="s">
        <v>91</v>
      </c>
      <c r="AV837" s="13" t="s">
        <v>160</v>
      </c>
      <c r="AW837" s="13" t="s">
        <v>35</v>
      </c>
      <c r="AX837" s="13" t="s">
        <v>21</v>
      </c>
      <c r="AY837" s="177" t="s">
        <v>153</v>
      </c>
    </row>
    <row r="838" spans="2:65" s="1" customFormat="1" ht="24.2" customHeight="1">
      <c r="B838" s="34"/>
      <c r="C838" s="153" t="s">
        <v>1085</v>
      </c>
      <c r="D838" s="153" t="s">
        <v>155</v>
      </c>
      <c r="E838" s="154" t="s">
        <v>1086</v>
      </c>
      <c r="F838" s="155" t="s">
        <v>1087</v>
      </c>
      <c r="G838" s="156" t="s">
        <v>264</v>
      </c>
      <c r="H838" s="157">
        <v>84.08</v>
      </c>
      <c r="I838" s="158"/>
      <c r="J838" s="159">
        <f>ROUND(I838*H838,2)</f>
        <v>0</v>
      </c>
      <c r="K838" s="155" t="s">
        <v>159</v>
      </c>
      <c r="L838" s="34"/>
      <c r="M838" s="160" t="s">
        <v>1</v>
      </c>
      <c r="N838" s="127" t="s">
        <v>47</v>
      </c>
      <c r="P838" s="161">
        <f>O838*H838</f>
        <v>0</v>
      </c>
      <c r="Q838" s="161">
        <v>0</v>
      </c>
      <c r="R838" s="161">
        <f>Q838*H838</f>
        <v>0</v>
      </c>
      <c r="S838" s="161">
        <v>0.0272</v>
      </c>
      <c r="T838" s="162">
        <f>S838*H838</f>
        <v>2.2869759999999997</v>
      </c>
      <c r="AR838" s="163" t="s">
        <v>261</v>
      </c>
      <c r="AT838" s="163" t="s">
        <v>155</v>
      </c>
      <c r="AU838" s="163" t="s">
        <v>91</v>
      </c>
      <c r="AY838" s="17" t="s">
        <v>153</v>
      </c>
      <c r="BE838" s="96">
        <f>IF(N838="základní",J838,0)</f>
        <v>0</v>
      </c>
      <c r="BF838" s="96">
        <f>IF(N838="snížená",J838,0)</f>
        <v>0</v>
      </c>
      <c r="BG838" s="96">
        <f>IF(N838="zákl. přenesená",J838,0)</f>
        <v>0</v>
      </c>
      <c r="BH838" s="96">
        <f>IF(N838="sníž. přenesená",J838,0)</f>
        <v>0</v>
      </c>
      <c r="BI838" s="96">
        <f>IF(N838="nulová",J838,0)</f>
        <v>0</v>
      </c>
      <c r="BJ838" s="17" t="s">
        <v>21</v>
      </c>
      <c r="BK838" s="96">
        <f>ROUND(I838*H838,2)</f>
        <v>0</v>
      </c>
      <c r="BL838" s="17" t="s">
        <v>261</v>
      </c>
      <c r="BM838" s="163" t="s">
        <v>1088</v>
      </c>
    </row>
    <row r="839" spans="2:47" s="1" customFormat="1" ht="11.25">
      <c r="B839" s="34"/>
      <c r="D839" s="164" t="s">
        <v>162</v>
      </c>
      <c r="F839" s="165" t="s">
        <v>1089</v>
      </c>
      <c r="I839" s="129"/>
      <c r="L839" s="34"/>
      <c r="M839" s="166"/>
      <c r="T839" s="58"/>
      <c r="AT839" s="17" t="s">
        <v>162</v>
      </c>
      <c r="AU839" s="17" t="s">
        <v>91</v>
      </c>
    </row>
    <row r="840" spans="2:47" s="1" customFormat="1" ht="11.25">
      <c r="B840" s="34"/>
      <c r="D840" s="167" t="s">
        <v>164</v>
      </c>
      <c r="F840" s="168" t="s">
        <v>1090</v>
      </c>
      <c r="I840" s="129"/>
      <c r="L840" s="34"/>
      <c r="M840" s="166"/>
      <c r="T840" s="58"/>
      <c r="AT840" s="17" t="s">
        <v>164</v>
      </c>
      <c r="AU840" s="17" t="s">
        <v>91</v>
      </c>
    </row>
    <row r="841" spans="2:51" s="12" customFormat="1" ht="11.25">
      <c r="B841" s="169"/>
      <c r="D841" s="164" t="s">
        <v>166</v>
      </c>
      <c r="E841" s="170" t="s">
        <v>1</v>
      </c>
      <c r="F841" s="171" t="s">
        <v>1091</v>
      </c>
      <c r="H841" s="172">
        <v>2.916</v>
      </c>
      <c r="I841" s="173"/>
      <c r="L841" s="169"/>
      <c r="M841" s="174"/>
      <c r="T841" s="175"/>
      <c r="AT841" s="170" t="s">
        <v>166</v>
      </c>
      <c r="AU841" s="170" t="s">
        <v>91</v>
      </c>
      <c r="AV841" s="12" t="s">
        <v>91</v>
      </c>
      <c r="AW841" s="12" t="s">
        <v>35</v>
      </c>
      <c r="AX841" s="12" t="s">
        <v>82</v>
      </c>
      <c r="AY841" s="170" t="s">
        <v>153</v>
      </c>
    </row>
    <row r="842" spans="2:51" s="12" customFormat="1" ht="11.25">
      <c r="B842" s="169"/>
      <c r="D842" s="164" t="s">
        <v>166</v>
      </c>
      <c r="E842" s="170" t="s">
        <v>1</v>
      </c>
      <c r="F842" s="171" t="s">
        <v>1092</v>
      </c>
      <c r="H842" s="172">
        <v>4.248</v>
      </c>
      <c r="I842" s="173"/>
      <c r="L842" s="169"/>
      <c r="M842" s="174"/>
      <c r="T842" s="175"/>
      <c r="AT842" s="170" t="s">
        <v>166</v>
      </c>
      <c r="AU842" s="170" t="s">
        <v>91</v>
      </c>
      <c r="AV842" s="12" t="s">
        <v>91</v>
      </c>
      <c r="AW842" s="12" t="s">
        <v>35</v>
      </c>
      <c r="AX842" s="12" t="s">
        <v>82</v>
      </c>
      <c r="AY842" s="170" t="s">
        <v>153</v>
      </c>
    </row>
    <row r="843" spans="2:51" s="12" customFormat="1" ht="11.25">
      <c r="B843" s="169"/>
      <c r="D843" s="164" t="s">
        <v>166</v>
      </c>
      <c r="E843" s="170" t="s">
        <v>1</v>
      </c>
      <c r="F843" s="171" t="s">
        <v>1093</v>
      </c>
      <c r="H843" s="172">
        <v>0.66</v>
      </c>
      <c r="I843" s="173"/>
      <c r="L843" s="169"/>
      <c r="M843" s="174"/>
      <c r="T843" s="175"/>
      <c r="AT843" s="170" t="s">
        <v>166</v>
      </c>
      <c r="AU843" s="170" t="s">
        <v>91</v>
      </c>
      <c r="AV843" s="12" t="s">
        <v>91</v>
      </c>
      <c r="AW843" s="12" t="s">
        <v>35</v>
      </c>
      <c r="AX843" s="12" t="s">
        <v>82</v>
      </c>
      <c r="AY843" s="170" t="s">
        <v>153</v>
      </c>
    </row>
    <row r="844" spans="2:51" s="12" customFormat="1" ht="11.25">
      <c r="B844" s="169"/>
      <c r="D844" s="164" t="s">
        <v>166</v>
      </c>
      <c r="E844" s="170" t="s">
        <v>1</v>
      </c>
      <c r="F844" s="171" t="s">
        <v>1094</v>
      </c>
      <c r="H844" s="172">
        <v>1.92</v>
      </c>
      <c r="I844" s="173"/>
      <c r="L844" s="169"/>
      <c r="M844" s="174"/>
      <c r="T844" s="175"/>
      <c r="AT844" s="170" t="s">
        <v>166</v>
      </c>
      <c r="AU844" s="170" t="s">
        <v>91</v>
      </c>
      <c r="AV844" s="12" t="s">
        <v>91</v>
      </c>
      <c r="AW844" s="12" t="s">
        <v>35</v>
      </c>
      <c r="AX844" s="12" t="s">
        <v>82</v>
      </c>
      <c r="AY844" s="170" t="s">
        <v>153</v>
      </c>
    </row>
    <row r="845" spans="2:51" s="12" customFormat="1" ht="11.25">
      <c r="B845" s="169"/>
      <c r="D845" s="164" t="s">
        <v>166</v>
      </c>
      <c r="E845" s="170" t="s">
        <v>1</v>
      </c>
      <c r="F845" s="171" t="s">
        <v>1095</v>
      </c>
      <c r="H845" s="172">
        <v>1.72</v>
      </c>
      <c r="I845" s="173"/>
      <c r="L845" s="169"/>
      <c r="M845" s="174"/>
      <c r="T845" s="175"/>
      <c r="AT845" s="170" t="s">
        <v>166</v>
      </c>
      <c r="AU845" s="170" t="s">
        <v>91</v>
      </c>
      <c r="AV845" s="12" t="s">
        <v>91</v>
      </c>
      <c r="AW845" s="12" t="s">
        <v>35</v>
      </c>
      <c r="AX845" s="12" t="s">
        <v>82</v>
      </c>
      <c r="AY845" s="170" t="s">
        <v>153</v>
      </c>
    </row>
    <row r="846" spans="2:51" s="12" customFormat="1" ht="11.25">
      <c r="B846" s="169"/>
      <c r="D846" s="164" t="s">
        <v>166</v>
      </c>
      <c r="E846" s="170" t="s">
        <v>1</v>
      </c>
      <c r="F846" s="171" t="s">
        <v>1096</v>
      </c>
      <c r="H846" s="172">
        <v>4.2</v>
      </c>
      <c r="I846" s="173"/>
      <c r="L846" s="169"/>
      <c r="M846" s="174"/>
      <c r="T846" s="175"/>
      <c r="AT846" s="170" t="s">
        <v>166</v>
      </c>
      <c r="AU846" s="170" t="s">
        <v>91</v>
      </c>
      <c r="AV846" s="12" t="s">
        <v>91</v>
      </c>
      <c r="AW846" s="12" t="s">
        <v>35</v>
      </c>
      <c r="AX846" s="12" t="s">
        <v>82</v>
      </c>
      <c r="AY846" s="170" t="s">
        <v>153</v>
      </c>
    </row>
    <row r="847" spans="2:51" s="12" customFormat="1" ht="11.25">
      <c r="B847" s="169"/>
      <c r="D847" s="164" t="s">
        <v>166</v>
      </c>
      <c r="E847" s="170" t="s">
        <v>1</v>
      </c>
      <c r="F847" s="171" t="s">
        <v>1097</v>
      </c>
      <c r="H847" s="172">
        <v>6</v>
      </c>
      <c r="I847" s="173"/>
      <c r="L847" s="169"/>
      <c r="M847" s="174"/>
      <c r="T847" s="175"/>
      <c r="AT847" s="170" t="s">
        <v>166</v>
      </c>
      <c r="AU847" s="170" t="s">
        <v>91</v>
      </c>
      <c r="AV847" s="12" t="s">
        <v>91</v>
      </c>
      <c r="AW847" s="12" t="s">
        <v>35</v>
      </c>
      <c r="AX847" s="12" t="s">
        <v>82</v>
      </c>
      <c r="AY847" s="170" t="s">
        <v>153</v>
      </c>
    </row>
    <row r="848" spans="2:51" s="12" customFormat="1" ht="11.25">
      <c r="B848" s="169"/>
      <c r="D848" s="164" t="s">
        <v>166</v>
      </c>
      <c r="E848" s="170" t="s">
        <v>1</v>
      </c>
      <c r="F848" s="171" t="s">
        <v>1098</v>
      </c>
      <c r="H848" s="172">
        <v>0.675</v>
      </c>
      <c r="I848" s="173"/>
      <c r="L848" s="169"/>
      <c r="M848" s="174"/>
      <c r="T848" s="175"/>
      <c r="AT848" s="170" t="s">
        <v>166</v>
      </c>
      <c r="AU848" s="170" t="s">
        <v>91</v>
      </c>
      <c r="AV848" s="12" t="s">
        <v>91</v>
      </c>
      <c r="AW848" s="12" t="s">
        <v>35</v>
      </c>
      <c r="AX848" s="12" t="s">
        <v>82</v>
      </c>
      <c r="AY848" s="170" t="s">
        <v>153</v>
      </c>
    </row>
    <row r="849" spans="2:51" s="12" customFormat="1" ht="11.25">
      <c r="B849" s="169"/>
      <c r="D849" s="164" t="s">
        <v>166</v>
      </c>
      <c r="E849" s="170" t="s">
        <v>1</v>
      </c>
      <c r="F849" s="171" t="s">
        <v>1099</v>
      </c>
      <c r="H849" s="172">
        <v>1.116</v>
      </c>
      <c r="I849" s="173"/>
      <c r="L849" s="169"/>
      <c r="M849" s="174"/>
      <c r="T849" s="175"/>
      <c r="AT849" s="170" t="s">
        <v>166</v>
      </c>
      <c r="AU849" s="170" t="s">
        <v>91</v>
      </c>
      <c r="AV849" s="12" t="s">
        <v>91</v>
      </c>
      <c r="AW849" s="12" t="s">
        <v>35</v>
      </c>
      <c r="AX849" s="12" t="s">
        <v>82</v>
      </c>
      <c r="AY849" s="170" t="s">
        <v>153</v>
      </c>
    </row>
    <row r="850" spans="2:51" s="12" customFormat="1" ht="11.25">
      <c r="B850" s="169"/>
      <c r="D850" s="164" t="s">
        <v>166</v>
      </c>
      <c r="E850" s="170" t="s">
        <v>1</v>
      </c>
      <c r="F850" s="171" t="s">
        <v>1100</v>
      </c>
      <c r="H850" s="172">
        <v>4.584</v>
      </c>
      <c r="I850" s="173"/>
      <c r="L850" s="169"/>
      <c r="M850" s="174"/>
      <c r="T850" s="175"/>
      <c r="AT850" s="170" t="s">
        <v>166</v>
      </c>
      <c r="AU850" s="170" t="s">
        <v>91</v>
      </c>
      <c r="AV850" s="12" t="s">
        <v>91</v>
      </c>
      <c r="AW850" s="12" t="s">
        <v>35</v>
      </c>
      <c r="AX850" s="12" t="s">
        <v>82</v>
      </c>
      <c r="AY850" s="170" t="s">
        <v>153</v>
      </c>
    </row>
    <row r="851" spans="2:51" s="12" customFormat="1" ht="11.25">
      <c r="B851" s="169"/>
      <c r="D851" s="164" t="s">
        <v>166</v>
      </c>
      <c r="E851" s="170" t="s">
        <v>1</v>
      </c>
      <c r="F851" s="171" t="s">
        <v>1101</v>
      </c>
      <c r="H851" s="172">
        <v>0.75</v>
      </c>
      <c r="I851" s="173"/>
      <c r="L851" s="169"/>
      <c r="M851" s="174"/>
      <c r="T851" s="175"/>
      <c r="AT851" s="170" t="s">
        <v>166</v>
      </c>
      <c r="AU851" s="170" t="s">
        <v>91</v>
      </c>
      <c r="AV851" s="12" t="s">
        <v>91</v>
      </c>
      <c r="AW851" s="12" t="s">
        <v>35</v>
      </c>
      <c r="AX851" s="12" t="s">
        <v>82</v>
      </c>
      <c r="AY851" s="170" t="s">
        <v>153</v>
      </c>
    </row>
    <row r="852" spans="2:51" s="12" customFormat="1" ht="11.25">
      <c r="B852" s="169"/>
      <c r="D852" s="164" t="s">
        <v>166</v>
      </c>
      <c r="E852" s="170" t="s">
        <v>1</v>
      </c>
      <c r="F852" s="171" t="s">
        <v>1102</v>
      </c>
      <c r="H852" s="172">
        <v>1.5</v>
      </c>
      <c r="I852" s="173"/>
      <c r="L852" s="169"/>
      <c r="M852" s="174"/>
      <c r="T852" s="175"/>
      <c r="AT852" s="170" t="s">
        <v>166</v>
      </c>
      <c r="AU852" s="170" t="s">
        <v>91</v>
      </c>
      <c r="AV852" s="12" t="s">
        <v>91</v>
      </c>
      <c r="AW852" s="12" t="s">
        <v>35</v>
      </c>
      <c r="AX852" s="12" t="s">
        <v>82</v>
      </c>
      <c r="AY852" s="170" t="s">
        <v>153</v>
      </c>
    </row>
    <row r="853" spans="2:51" s="12" customFormat="1" ht="11.25">
      <c r="B853" s="169"/>
      <c r="D853" s="164" t="s">
        <v>166</v>
      </c>
      <c r="E853" s="170" t="s">
        <v>1</v>
      </c>
      <c r="F853" s="171" t="s">
        <v>1103</v>
      </c>
      <c r="H853" s="172">
        <v>5.088</v>
      </c>
      <c r="I853" s="173"/>
      <c r="L853" s="169"/>
      <c r="M853" s="174"/>
      <c r="T853" s="175"/>
      <c r="AT853" s="170" t="s">
        <v>166</v>
      </c>
      <c r="AU853" s="170" t="s">
        <v>91</v>
      </c>
      <c r="AV853" s="12" t="s">
        <v>91</v>
      </c>
      <c r="AW853" s="12" t="s">
        <v>35</v>
      </c>
      <c r="AX853" s="12" t="s">
        <v>82</v>
      </c>
      <c r="AY853" s="170" t="s">
        <v>153</v>
      </c>
    </row>
    <row r="854" spans="2:51" s="12" customFormat="1" ht="11.25">
      <c r="B854" s="169"/>
      <c r="D854" s="164" t="s">
        <v>166</v>
      </c>
      <c r="E854" s="170" t="s">
        <v>1</v>
      </c>
      <c r="F854" s="171" t="s">
        <v>1101</v>
      </c>
      <c r="H854" s="172">
        <v>0.75</v>
      </c>
      <c r="I854" s="173"/>
      <c r="L854" s="169"/>
      <c r="M854" s="174"/>
      <c r="T854" s="175"/>
      <c r="AT854" s="170" t="s">
        <v>166</v>
      </c>
      <c r="AU854" s="170" t="s">
        <v>91</v>
      </c>
      <c r="AV854" s="12" t="s">
        <v>91</v>
      </c>
      <c r="AW854" s="12" t="s">
        <v>35</v>
      </c>
      <c r="AX854" s="12" t="s">
        <v>82</v>
      </c>
      <c r="AY854" s="170" t="s">
        <v>153</v>
      </c>
    </row>
    <row r="855" spans="2:51" s="12" customFormat="1" ht="11.25">
      <c r="B855" s="169"/>
      <c r="D855" s="164" t="s">
        <v>166</v>
      </c>
      <c r="E855" s="170" t="s">
        <v>1</v>
      </c>
      <c r="F855" s="171" t="s">
        <v>1102</v>
      </c>
      <c r="H855" s="172">
        <v>1.5</v>
      </c>
      <c r="I855" s="173"/>
      <c r="L855" s="169"/>
      <c r="M855" s="174"/>
      <c r="T855" s="175"/>
      <c r="AT855" s="170" t="s">
        <v>166</v>
      </c>
      <c r="AU855" s="170" t="s">
        <v>91</v>
      </c>
      <c r="AV855" s="12" t="s">
        <v>91</v>
      </c>
      <c r="AW855" s="12" t="s">
        <v>35</v>
      </c>
      <c r="AX855" s="12" t="s">
        <v>82</v>
      </c>
      <c r="AY855" s="170" t="s">
        <v>153</v>
      </c>
    </row>
    <row r="856" spans="2:51" s="12" customFormat="1" ht="11.25">
      <c r="B856" s="169"/>
      <c r="D856" s="164" t="s">
        <v>166</v>
      </c>
      <c r="E856" s="170" t="s">
        <v>1</v>
      </c>
      <c r="F856" s="171" t="s">
        <v>1104</v>
      </c>
      <c r="H856" s="172">
        <v>6.72</v>
      </c>
      <c r="I856" s="173"/>
      <c r="L856" s="169"/>
      <c r="M856" s="174"/>
      <c r="T856" s="175"/>
      <c r="AT856" s="170" t="s">
        <v>166</v>
      </c>
      <c r="AU856" s="170" t="s">
        <v>91</v>
      </c>
      <c r="AV856" s="12" t="s">
        <v>91</v>
      </c>
      <c r="AW856" s="12" t="s">
        <v>35</v>
      </c>
      <c r="AX856" s="12" t="s">
        <v>82</v>
      </c>
      <c r="AY856" s="170" t="s">
        <v>153</v>
      </c>
    </row>
    <row r="857" spans="2:51" s="12" customFormat="1" ht="11.25">
      <c r="B857" s="169"/>
      <c r="D857" s="164" t="s">
        <v>166</v>
      </c>
      <c r="E857" s="170" t="s">
        <v>1</v>
      </c>
      <c r="F857" s="171" t="s">
        <v>1105</v>
      </c>
      <c r="H857" s="172">
        <v>1.36</v>
      </c>
      <c r="I857" s="173"/>
      <c r="L857" s="169"/>
      <c r="M857" s="174"/>
      <c r="T857" s="175"/>
      <c r="AT857" s="170" t="s">
        <v>166</v>
      </c>
      <c r="AU857" s="170" t="s">
        <v>91</v>
      </c>
      <c r="AV857" s="12" t="s">
        <v>91</v>
      </c>
      <c r="AW857" s="12" t="s">
        <v>35</v>
      </c>
      <c r="AX857" s="12" t="s">
        <v>82</v>
      </c>
      <c r="AY857" s="170" t="s">
        <v>153</v>
      </c>
    </row>
    <row r="858" spans="2:51" s="12" customFormat="1" ht="11.25">
      <c r="B858" s="169"/>
      <c r="D858" s="164" t="s">
        <v>166</v>
      </c>
      <c r="E858" s="170" t="s">
        <v>1</v>
      </c>
      <c r="F858" s="171" t="s">
        <v>1106</v>
      </c>
      <c r="H858" s="172">
        <v>3.048</v>
      </c>
      <c r="I858" s="173"/>
      <c r="L858" s="169"/>
      <c r="M858" s="174"/>
      <c r="T858" s="175"/>
      <c r="AT858" s="170" t="s">
        <v>166</v>
      </c>
      <c r="AU858" s="170" t="s">
        <v>91</v>
      </c>
      <c r="AV858" s="12" t="s">
        <v>91</v>
      </c>
      <c r="AW858" s="12" t="s">
        <v>35</v>
      </c>
      <c r="AX858" s="12" t="s">
        <v>82</v>
      </c>
      <c r="AY858" s="170" t="s">
        <v>153</v>
      </c>
    </row>
    <row r="859" spans="2:51" s="12" customFormat="1" ht="11.25">
      <c r="B859" s="169"/>
      <c r="D859" s="164" t="s">
        <v>166</v>
      </c>
      <c r="E859" s="170" t="s">
        <v>1</v>
      </c>
      <c r="F859" s="171" t="s">
        <v>1107</v>
      </c>
      <c r="H859" s="172">
        <v>2.24</v>
      </c>
      <c r="I859" s="173"/>
      <c r="L859" s="169"/>
      <c r="M859" s="174"/>
      <c r="T859" s="175"/>
      <c r="AT859" s="170" t="s">
        <v>166</v>
      </c>
      <c r="AU859" s="170" t="s">
        <v>91</v>
      </c>
      <c r="AV859" s="12" t="s">
        <v>91</v>
      </c>
      <c r="AW859" s="12" t="s">
        <v>35</v>
      </c>
      <c r="AX859" s="12" t="s">
        <v>82</v>
      </c>
      <c r="AY859" s="170" t="s">
        <v>153</v>
      </c>
    </row>
    <row r="860" spans="2:51" s="12" customFormat="1" ht="11.25">
      <c r="B860" s="169"/>
      <c r="D860" s="164" t="s">
        <v>166</v>
      </c>
      <c r="E860" s="170" t="s">
        <v>1</v>
      </c>
      <c r="F860" s="171" t="s">
        <v>1108</v>
      </c>
      <c r="H860" s="172">
        <v>1.536</v>
      </c>
      <c r="I860" s="173"/>
      <c r="L860" s="169"/>
      <c r="M860" s="174"/>
      <c r="T860" s="175"/>
      <c r="AT860" s="170" t="s">
        <v>166</v>
      </c>
      <c r="AU860" s="170" t="s">
        <v>91</v>
      </c>
      <c r="AV860" s="12" t="s">
        <v>91</v>
      </c>
      <c r="AW860" s="12" t="s">
        <v>35</v>
      </c>
      <c r="AX860" s="12" t="s">
        <v>82</v>
      </c>
      <c r="AY860" s="170" t="s">
        <v>153</v>
      </c>
    </row>
    <row r="861" spans="2:51" s="12" customFormat="1" ht="11.25">
      <c r="B861" s="169"/>
      <c r="D861" s="164" t="s">
        <v>166</v>
      </c>
      <c r="E861" s="170" t="s">
        <v>1</v>
      </c>
      <c r="F861" s="171" t="s">
        <v>1109</v>
      </c>
      <c r="H861" s="172">
        <v>4.8</v>
      </c>
      <c r="I861" s="173"/>
      <c r="L861" s="169"/>
      <c r="M861" s="174"/>
      <c r="T861" s="175"/>
      <c r="AT861" s="170" t="s">
        <v>166</v>
      </c>
      <c r="AU861" s="170" t="s">
        <v>91</v>
      </c>
      <c r="AV861" s="12" t="s">
        <v>91</v>
      </c>
      <c r="AW861" s="12" t="s">
        <v>35</v>
      </c>
      <c r="AX861" s="12" t="s">
        <v>82</v>
      </c>
      <c r="AY861" s="170" t="s">
        <v>153</v>
      </c>
    </row>
    <row r="862" spans="2:51" s="12" customFormat="1" ht="11.25">
      <c r="B862" s="169"/>
      <c r="D862" s="164" t="s">
        <v>166</v>
      </c>
      <c r="E862" s="170" t="s">
        <v>1</v>
      </c>
      <c r="F862" s="171" t="s">
        <v>1110</v>
      </c>
      <c r="H862" s="172">
        <v>2.131</v>
      </c>
      <c r="I862" s="173"/>
      <c r="L862" s="169"/>
      <c r="M862" s="174"/>
      <c r="T862" s="175"/>
      <c r="AT862" s="170" t="s">
        <v>166</v>
      </c>
      <c r="AU862" s="170" t="s">
        <v>91</v>
      </c>
      <c r="AV862" s="12" t="s">
        <v>91</v>
      </c>
      <c r="AW862" s="12" t="s">
        <v>35</v>
      </c>
      <c r="AX862" s="12" t="s">
        <v>82</v>
      </c>
      <c r="AY862" s="170" t="s">
        <v>153</v>
      </c>
    </row>
    <row r="863" spans="2:51" s="12" customFormat="1" ht="11.25">
      <c r="B863" s="169"/>
      <c r="D863" s="164" t="s">
        <v>166</v>
      </c>
      <c r="E863" s="170" t="s">
        <v>1</v>
      </c>
      <c r="F863" s="171" t="s">
        <v>1111</v>
      </c>
      <c r="H863" s="172">
        <v>0.906</v>
      </c>
      <c r="I863" s="173"/>
      <c r="L863" s="169"/>
      <c r="M863" s="174"/>
      <c r="T863" s="175"/>
      <c r="AT863" s="170" t="s">
        <v>166</v>
      </c>
      <c r="AU863" s="170" t="s">
        <v>91</v>
      </c>
      <c r="AV863" s="12" t="s">
        <v>91</v>
      </c>
      <c r="AW863" s="12" t="s">
        <v>35</v>
      </c>
      <c r="AX863" s="12" t="s">
        <v>82</v>
      </c>
      <c r="AY863" s="170" t="s">
        <v>153</v>
      </c>
    </row>
    <row r="864" spans="2:51" s="12" customFormat="1" ht="11.25">
      <c r="B864" s="169"/>
      <c r="D864" s="164" t="s">
        <v>166</v>
      </c>
      <c r="E864" s="170" t="s">
        <v>1</v>
      </c>
      <c r="F864" s="171" t="s">
        <v>1112</v>
      </c>
      <c r="H864" s="172">
        <v>1.52</v>
      </c>
      <c r="I864" s="173"/>
      <c r="L864" s="169"/>
      <c r="M864" s="174"/>
      <c r="T864" s="175"/>
      <c r="AT864" s="170" t="s">
        <v>166</v>
      </c>
      <c r="AU864" s="170" t="s">
        <v>91</v>
      </c>
      <c r="AV864" s="12" t="s">
        <v>91</v>
      </c>
      <c r="AW864" s="12" t="s">
        <v>35</v>
      </c>
      <c r="AX864" s="12" t="s">
        <v>82</v>
      </c>
      <c r="AY864" s="170" t="s">
        <v>153</v>
      </c>
    </row>
    <row r="865" spans="2:51" s="12" customFormat="1" ht="11.25">
      <c r="B865" s="169"/>
      <c r="D865" s="164" t="s">
        <v>166</v>
      </c>
      <c r="E865" s="170" t="s">
        <v>1</v>
      </c>
      <c r="F865" s="171" t="s">
        <v>1113</v>
      </c>
      <c r="H865" s="172">
        <v>1.032</v>
      </c>
      <c r="I865" s="173"/>
      <c r="L865" s="169"/>
      <c r="M865" s="174"/>
      <c r="T865" s="175"/>
      <c r="AT865" s="170" t="s">
        <v>166</v>
      </c>
      <c r="AU865" s="170" t="s">
        <v>91</v>
      </c>
      <c r="AV865" s="12" t="s">
        <v>91</v>
      </c>
      <c r="AW865" s="12" t="s">
        <v>35</v>
      </c>
      <c r="AX865" s="12" t="s">
        <v>82</v>
      </c>
      <c r="AY865" s="170" t="s">
        <v>153</v>
      </c>
    </row>
    <row r="866" spans="2:51" s="12" customFormat="1" ht="11.25">
      <c r="B866" s="169"/>
      <c r="D866" s="164" t="s">
        <v>166</v>
      </c>
      <c r="E866" s="170" t="s">
        <v>1</v>
      </c>
      <c r="F866" s="171" t="s">
        <v>1114</v>
      </c>
      <c r="H866" s="172">
        <v>0.848</v>
      </c>
      <c r="I866" s="173"/>
      <c r="L866" s="169"/>
      <c r="M866" s="174"/>
      <c r="T866" s="175"/>
      <c r="AT866" s="170" t="s">
        <v>166</v>
      </c>
      <c r="AU866" s="170" t="s">
        <v>91</v>
      </c>
      <c r="AV866" s="12" t="s">
        <v>91</v>
      </c>
      <c r="AW866" s="12" t="s">
        <v>35</v>
      </c>
      <c r="AX866" s="12" t="s">
        <v>82</v>
      </c>
      <c r="AY866" s="170" t="s">
        <v>153</v>
      </c>
    </row>
    <row r="867" spans="2:51" s="12" customFormat="1" ht="11.25">
      <c r="B867" s="169"/>
      <c r="D867" s="164" t="s">
        <v>166</v>
      </c>
      <c r="E867" s="170" t="s">
        <v>1</v>
      </c>
      <c r="F867" s="171" t="s">
        <v>1115</v>
      </c>
      <c r="H867" s="172">
        <v>1.932</v>
      </c>
      <c r="I867" s="173"/>
      <c r="L867" s="169"/>
      <c r="M867" s="174"/>
      <c r="T867" s="175"/>
      <c r="AT867" s="170" t="s">
        <v>166</v>
      </c>
      <c r="AU867" s="170" t="s">
        <v>91</v>
      </c>
      <c r="AV867" s="12" t="s">
        <v>91</v>
      </c>
      <c r="AW867" s="12" t="s">
        <v>35</v>
      </c>
      <c r="AX867" s="12" t="s">
        <v>82</v>
      </c>
      <c r="AY867" s="170" t="s">
        <v>153</v>
      </c>
    </row>
    <row r="868" spans="2:51" s="12" customFormat="1" ht="11.25">
      <c r="B868" s="169"/>
      <c r="D868" s="164" t="s">
        <v>166</v>
      </c>
      <c r="E868" s="170" t="s">
        <v>1</v>
      </c>
      <c r="F868" s="171" t="s">
        <v>1116</v>
      </c>
      <c r="H868" s="172">
        <v>2.48</v>
      </c>
      <c r="I868" s="173"/>
      <c r="L868" s="169"/>
      <c r="M868" s="174"/>
      <c r="T868" s="175"/>
      <c r="AT868" s="170" t="s">
        <v>166</v>
      </c>
      <c r="AU868" s="170" t="s">
        <v>91</v>
      </c>
      <c r="AV868" s="12" t="s">
        <v>91</v>
      </c>
      <c r="AW868" s="12" t="s">
        <v>35</v>
      </c>
      <c r="AX868" s="12" t="s">
        <v>82</v>
      </c>
      <c r="AY868" s="170" t="s">
        <v>153</v>
      </c>
    </row>
    <row r="869" spans="2:51" s="12" customFormat="1" ht="11.25">
      <c r="B869" s="169"/>
      <c r="D869" s="164" t="s">
        <v>166</v>
      </c>
      <c r="E869" s="170" t="s">
        <v>1</v>
      </c>
      <c r="F869" s="171" t="s">
        <v>1117</v>
      </c>
      <c r="H869" s="172">
        <v>0.858</v>
      </c>
      <c r="I869" s="173"/>
      <c r="L869" s="169"/>
      <c r="M869" s="174"/>
      <c r="T869" s="175"/>
      <c r="AT869" s="170" t="s">
        <v>166</v>
      </c>
      <c r="AU869" s="170" t="s">
        <v>91</v>
      </c>
      <c r="AV869" s="12" t="s">
        <v>91</v>
      </c>
      <c r="AW869" s="12" t="s">
        <v>35</v>
      </c>
      <c r="AX869" s="12" t="s">
        <v>82</v>
      </c>
      <c r="AY869" s="170" t="s">
        <v>153</v>
      </c>
    </row>
    <row r="870" spans="2:51" s="12" customFormat="1" ht="11.25">
      <c r="B870" s="169"/>
      <c r="D870" s="164" t="s">
        <v>166</v>
      </c>
      <c r="E870" s="170" t="s">
        <v>1</v>
      </c>
      <c r="F870" s="171" t="s">
        <v>1118</v>
      </c>
      <c r="H870" s="172">
        <v>1.892</v>
      </c>
      <c r="I870" s="173"/>
      <c r="L870" s="169"/>
      <c r="M870" s="174"/>
      <c r="T870" s="175"/>
      <c r="AT870" s="170" t="s">
        <v>166</v>
      </c>
      <c r="AU870" s="170" t="s">
        <v>91</v>
      </c>
      <c r="AV870" s="12" t="s">
        <v>91</v>
      </c>
      <c r="AW870" s="12" t="s">
        <v>35</v>
      </c>
      <c r="AX870" s="12" t="s">
        <v>82</v>
      </c>
      <c r="AY870" s="170" t="s">
        <v>153</v>
      </c>
    </row>
    <row r="871" spans="2:51" s="12" customFormat="1" ht="11.25">
      <c r="B871" s="169"/>
      <c r="D871" s="164" t="s">
        <v>166</v>
      </c>
      <c r="E871" s="170" t="s">
        <v>1</v>
      </c>
      <c r="F871" s="171" t="s">
        <v>1112</v>
      </c>
      <c r="H871" s="172">
        <v>1.52</v>
      </c>
      <c r="I871" s="173"/>
      <c r="L871" s="169"/>
      <c r="M871" s="174"/>
      <c r="T871" s="175"/>
      <c r="AT871" s="170" t="s">
        <v>166</v>
      </c>
      <c r="AU871" s="170" t="s">
        <v>91</v>
      </c>
      <c r="AV871" s="12" t="s">
        <v>91</v>
      </c>
      <c r="AW871" s="12" t="s">
        <v>35</v>
      </c>
      <c r="AX871" s="12" t="s">
        <v>82</v>
      </c>
      <c r="AY871" s="170" t="s">
        <v>153</v>
      </c>
    </row>
    <row r="872" spans="2:51" s="12" customFormat="1" ht="11.25">
      <c r="B872" s="169"/>
      <c r="D872" s="164" t="s">
        <v>166</v>
      </c>
      <c r="E872" s="170" t="s">
        <v>1</v>
      </c>
      <c r="F872" s="171" t="s">
        <v>1119</v>
      </c>
      <c r="H872" s="172">
        <v>1.32</v>
      </c>
      <c r="I872" s="173"/>
      <c r="L872" s="169"/>
      <c r="M872" s="174"/>
      <c r="T872" s="175"/>
      <c r="AT872" s="170" t="s">
        <v>166</v>
      </c>
      <c r="AU872" s="170" t="s">
        <v>91</v>
      </c>
      <c r="AV872" s="12" t="s">
        <v>91</v>
      </c>
      <c r="AW872" s="12" t="s">
        <v>35</v>
      </c>
      <c r="AX872" s="12" t="s">
        <v>82</v>
      </c>
      <c r="AY872" s="170" t="s">
        <v>153</v>
      </c>
    </row>
    <row r="873" spans="2:51" s="12" customFormat="1" ht="11.25">
      <c r="B873" s="169"/>
      <c r="D873" s="164" t="s">
        <v>166</v>
      </c>
      <c r="E873" s="170" t="s">
        <v>1</v>
      </c>
      <c r="F873" s="171" t="s">
        <v>1120</v>
      </c>
      <c r="H873" s="172">
        <v>3.32</v>
      </c>
      <c r="I873" s="173"/>
      <c r="L873" s="169"/>
      <c r="M873" s="174"/>
      <c r="T873" s="175"/>
      <c r="AT873" s="170" t="s">
        <v>166</v>
      </c>
      <c r="AU873" s="170" t="s">
        <v>91</v>
      </c>
      <c r="AV873" s="12" t="s">
        <v>91</v>
      </c>
      <c r="AW873" s="12" t="s">
        <v>35</v>
      </c>
      <c r="AX873" s="12" t="s">
        <v>82</v>
      </c>
      <c r="AY873" s="170" t="s">
        <v>153</v>
      </c>
    </row>
    <row r="874" spans="2:51" s="12" customFormat="1" ht="11.25">
      <c r="B874" s="169"/>
      <c r="D874" s="164" t="s">
        <v>166</v>
      </c>
      <c r="E874" s="170" t="s">
        <v>1</v>
      </c>
      <c r="F874" s="171" t="s">
        <v>1121</v>
      </c>
      <c r="H874" s="172">
        <v>2.178</v>
      </c>
      <c r="I874" s="173"/>
      <c r="L874" s="169"/>
      <c r="M874" s="174"/>
      <c r="T874" s="175"/>
      <c r="AT874" s="170" t="s">
        <v>166</v>
      </c>
      <c r="AU874" s="170" t="s">
        <v>91</v>
      </c>
      <c r="AV874" s="12" t="s">
        <v>91</v>
      </c>
      <c r="AW874" s="12" t="s">
        <v>35</v>
      </c>
      <c r="AX874" s="12" t="s">
        <v>82</v>
      </c>
      <c r="AY874" s="170" t="s">
        <v>153</v>
      </c>
    </row>
    <row r="875" spans="2:51" s="12" customFormat="1" ht="11.25">
      <c r="B875" s="169"/>
      <c r="D875" s="164" t="s">
        <v>166</v>
      </c>
      <c r="E875" s="170" t="s">
        <v>1</v>
      </c>
      <c r="F875" s="171" t="s">
        <v>1122</v>
      </c>
      <c r="H875" s="172">
        <v>1.532</v>
      </c>
      <c r="I875" s="173"/>
      <c r="L875" s="169"/>
      <c r="M875" s="174"/>
      <c r="T875" s="175"/>
      <c r="AT875" s="170" t="s">
        <v>166</v>
      </c>
      <c r="AU875" s="170" t="s">
        <v>91</v>
      </c>
      <c r="AV875" s="12" t="s">
        <v>91</v>
      </c>
      <c r="AW875" s="12" t="s">
        <v>35</v>
      </c>
      <c r="AX875" s="12" t="s">
        <v>82</v>
      </c>
      <c r="AY875" s="170" t="s">
        <v>153</v>
      </c>
    </row>
    <row r="876" spans="2:51" s="12" customFormat="1" ht="11.25">
      <c r="B876" s="169"/>
      <c r="D876" s="164" t="s">
        <v>166</v>
      </c>
      <c r="E876" s="170" t="s">
        <v>1</v>
      </c>
      <c r="F876" s="171" t="s">
        <v>1123</v>
      </c>
      <c r="H876" s="172">
        <v>3.28</v>
      </c>
      <c r="I876" s="173"/>
      <c r="L876" s="169"/>
      <c r="M876" s="174"/>
      <c r="T876" s="175"/>
      <c r="AT876" s="170" t="s">
        <v>166</v>
      </c>
      <c r="AU876" s="170" t="s">
        <v>91</v>
      </c>
      <c r="AV876" s="12" t="s">
        <v>91</v>
      </c>
      <c r="AW876" s="12" t="s">
        <v>35</v>
      </c>
      <c r="AX876" s="12" t="s">
        <v>82</v>
      </c>
      <c r="AY876" s="170" t="s">
        <v>153</v>
      </c>
    </row>
    <row r="877" spans="2:51" s="13" customFormat="1" ht="11.25">
      <c r="B877" s="176"/>
      <c r="D877" s="164" t="s">
        <v>166</v>
      </c>
      <c r="E877" s="177" t="s">
        <v>1</v>
      </c>
      <c r="F877" s="178" t="s">
        <v>174</v>
      </c>
      <c r="H877" s="179">
        <v>84.08</v>
      </c>
      <c r="I877" s="180"/>
      <c r="L877" s="176"/>
      <c r="M877" s="181"/>
      <c r="T877" s="182"/>
      <c r="AT877" s="177" t="s">
        <v>166</v>
      </c>
      <c r="AU877" s="177" t="s">
        <v>91</v>
      </c>
      <c r="AV877" s="13" t="s">
        <v>160</v>
      </c>
      <c r="AW877" s="13" t="s">
        <v>35</v>
      </c>
      <c r="AX877" s="13" t="s">
        <v>21</v>
      </c>
      <c r="AY877" s="177" t="s">
        <v>153</v>
      </c>
    </row>
    <row r="878" spans="2:65" s="1" customFormat="1" ht="33" customHeight="1">
      <c r="B878" s="34"/>
      <c r="C878" s="153" t="s">
        <v>1124</v>
      </c>
      <c r="D878" s="153" t="s">
        <v>155</v>
      </c>
      <c r="E878" s="154" t="s">
        <v>1125</v>
      </c>
      <c r="F878" s="155" t="s">
        <v>1126</v>
      </c>
      <c r="G878" s="156" t="s">
        <v>264</v>
      </c>
      <c r="H878" s="157">
        <v>84.08</v>
      </c>
      <c r="I878" s="158"/>
      <c r="J878" s="159">
        <f>ROUND(I878*H878,2)</f>
        <v>0</v>
      </c>
      <c r="K878" s="155" t="s">
        <v>159</v>
      </c>
      <c r="L878" s="34"/>
      <c r="M878" s="160" t="s">
        <v>1</v>
      </c>
      <c r="N878" s="127" t="s">
        <v>47</v>
      </c>
      <c r="P878" s="161">
        <f>O878*H878</f>
        <v>0</v>
      </c>
      <c r="Q878" s="161">
        <v>0.0049</v>
      </c>
      <c r="R878" s="161">
        <f>Q878*H878</f>
        <v>0.41199199999999997</v>
      </c>
      <c r="S878" s="161">
        <v>0</v>
      </c>
      <c r="T878" s="162">
        <f>S878*H878</f>
        <v>0</v>
      </c>
      <c r="AR878" s="163" t="s">
        <v>261</v>
      </c>
      <c r="AT878" s="163" t="s">
        <v>155</v>
      </c>
      <c r="AU878" s="163" t="s">
        <v>91</v>
      </c>
      <c r="AY878" s="17" t="s">
        <v>153</v>
      </c>
      <c r="BE878" s="96">
        <f>IF(N878="základní",J878,0)</f>
        <v>0</v>
      </c>
      <c r="BF878" s="96">
        <f>IF(N878="snížená",J878,0)</f>
        <v>0</v>
      </c>
      <c r="BG878" s="96">
        <f>IF(N878="zákl. přenesená",J878,0)</f>
        <v>0</v>
      </c>
      <c r="BH878" s="96">
        <f>IF(N878="sníž. přenesená",J878,0)</f>
        <v>0</v>
      </c>
      <c r="BI878" s="96">
        <f>IF(N878="nulová",J878,0)</f>
        <v>0</v>
      </c>
      <c r="BJ878" s="17" t="s">
        <v>21</v>
      </c>
      <c r="BK878" s="96">
        <f>ROUND(I878*H878,2)</f>
        <v>0</v>
      </c>
      <c r="BL878" s="17" t="s">
        <v>261</v>
      </c>
      <c r="BM878" s="163" t="s">
        <v>1127</v>
      </c>
    </row>
    <row r="879" spans="2:47" s="1" customFormat="1" ht="19.5">
      <c r="B879" s="34"/>
      <c r="D879" s="164" t="s">
        <v>162</v>
      </c>
      <c r="F879" s="165" t="s">
        <v>1128</v>
      </c>
      <c r="I879" s="129"/>
      <c r="L879" s="34"/>
      <c r="M879" s="166"/>
      <c r="T879" s="58"/>
      <c r="AT879" s="17" t="s">
        <v>162</v>
      </c>
      <c r="AU879" s="17" t="s">
        <v>91</v>
      </c>
    </row>
    <row r="880" spans="2:47" s="1" customFormat="1" ht="11.25">
      <c r="B880" s="34"/>
      <c r="D880" s="167" t="s">
        <v>164</v>
      </c>
      <c r="F880" s="168" t="s">
        <v>1129</v>
      </c>
      <c r="I880" s="129"/>
      <c r="L880" s="34"/>
      <c r="M880" s="166"/>
      <c r="T880" s="58"/>
      <c r="AT880" s="17" t="s">
        <v>164</v>
      </c>
      <c r="AU880" s="17" t="s">
        <v>91</v>
      </c>
    </row>
    <row r="881" spans="2:65" s="1" customFormat="1" ht="24.2" customHeight="1">
      <c r="B881" s="34"/>
      <c r="C881" s="189" t="s">
        <v>1130</v>
      </c>
      <c r="D881" s="189" t="s">
        <v>562</v>
      </c>
      <c r="E881" s="190" t="s">
        <v>1131</v>
      </c>
      <c r="F881" s="191" t="s">
        <v>1132</v>
      </c>
      <c r="G881" s="192" t="s">
        <v>264</v>
      </c>
      <c r="H881" s="193">
        <v>88.284</v>
      </c>
      <c r="I881" s="194"/>
      <c r="J881" s="195">
        <f>ROUND(I881*H881,2)</f>
        <v>0</v>
      </c>
      <c r="K881" s="191" t="s">
        <v>159</v>
      </c>
      <c r="L881" s="196"/>
      <c r="M881" s="197" t="s">
        <v>1</v>
      </c>
      <c r="N881" s="198" t="s">
        <v>47</v>
      </c>
      <c r="P881" s="161">
        <f>O881*H881</f>
        <v>0</v>
      </c>
      <c r="Q881" s="161">
        <v>0.0102</v>
      </c>
      <c r="R881" s="161">
        <f>Q881*H881</f>
        <v>0.9004968000000001</v>
      </c>
      <c r="S881" s="161">
        <v>0</v>
      </c>
      <c r="T881" s="162">
        <f>S881*H881</f>
        <v>0</v>
      </c>
      <c r="AR881" s="163" t="s">
        <v>439</v>
      </c>
      <c r="AT881" s="163" t="s">
        <v>562</v>
      </c>
      <c r="AU881" s="163" t="s">
        <v>91</v>
      </c>
      <c r="AY881" s="17" t="s">
        <v>153</v>
      </c>
      <c r="BE881" s="96">
        <f>IF(N881="základní",J881,0)</f>
        <v>0</v>
      </c>
      <c r="BF881" s="96">
        <f>IF(N881="snížená",J881,0)</f>
        <v>0</v>
      </c>
      <c r="BG881" s="96">
        <f>IF(N881="zákl. přenesená",J881,0)</f>
        <v>0</v>
      </c>
      <c r="BH881" s="96">
        <f>IF(N881="sníž. přenesená",J881,0)</f>
        <v>0</v>
      </c>
      <c r="BI881" s="96">
        <f>IF(N881="nulová",J881,0)</f>
        <v>0</v>
      </c>
      <c r="BJ881" s="17" t="s">
        <v>21</v>
      </c>
      <c r="BK881" s="96">
        <f>ROUND(I881*H881,2)</f>
        <v>0</v>
      </c>
      <c r="BL881" s="17" t="s">
        <v>261</v>
      </c>
      <c r="BM881" s="163" t="s">
        <v>1133</v>
      </c>
    </row>
    <row r="882" spans="2:47" s="1" customFormat="1" ht="11.25">
      <c r="B882" s="34"/>
      <c r="D882" s="164" t="s">
        <v>162</v>
      </c>
      <c r="F882" s="165" t="s">
        <v>1134</v>
      </c>
      <c r="I882" s="129"/>
      <c r="L882" s="34"/>
      <c r="M882" s="166"/>
      <c r="T882" s="58"/>
      <c r="AT882" s="17" t="s">
        <v>162</v>
      </c>
      <c r="AU882" s="17" t="s">
        <v>91</v>
      </c>
    </row>
    <row r="883" spans="2:51" s="12" customFormat="1" ht="11.25">
      <c r="B883" s="169"/>
      <c r="D883" s="164" t="s">
        <v>166</v>
      </c>
      <c r="E883" s="170" t="s">
        <v>1</v>
      </c>
      <c r="F883" s="171" t="s">
        <v>1135</v>
      </c>
      <c r="H883" s="172">
        <v>88.284</v>
      </c>
      <c r="I883" s="173"/>
      <c r="L883" s="169"/>
      <c r="M883" s="174"/>
      <c r="T883" s="175"/>
      <c r="AT883" s="170" t="s">
        <v>166</v>
      </c>
      <c r="AU883" s="170" t="s">
        <v>91</v>
      </c>
      <c r="AV883" s="12" t="s">
        <v>91</v>
      </c>
      <c r="AW883" s="12" t="s">
        <v>35</v>
      </c>
      <c r="AX883" s="12" t="s">
        <v>21</v>
      </c>
      <c r="AY883" s="170" t="s">
        <v>153</v>
      </c>
    </row>
    <row r="884" spans="2:65" s="1" customFormat="1" ht="16.5" customHeight="1">
      <c r="B884" s="34"/>
      <c r="C884" s="153" t="s">
        <v>1136</v>
      </c>
      <c r="D884" s="153" t="s">
        <v>155</v>
      </c>
      <c r="E884" s="154" t="s">
        <v>1137</v>
      </c>
      <c r="F884" s="155" t="s">
        <v>1138</v>
      </c>
      <c r="G884" s="156" t="s">
        <v>411</v>
      </c>
      <c r="H884" s="157">
        <v>131.2</v>
      </c>
      <c r="I884" s="158"/>
      <c r="J884" s="159">
        <f>ROUND(I884*H884,2)</f>
        <v>0</v>
      </c>
      <c r="K884" s="155" t="s">
        <v>159</v>
      </c>
      <c r="L884" s="34"/>
      <c r="M884" s="160" t="s">
        <v>1</v>
      </c>
      <c r="N884" s="127" t="s">
        <v>47</v>
      </c>
      <c r="P884" s="161">
        <f>O884*H884</f>
        <v>0</v>
      </c>
      <c r="Q884" s="161">
        <v>3E-05</v>
      </c>
      <c r="R884" s="161">
        <f>Q884*H884</f>
        <v>0.003935999999999999</v>
      </c>
      <c r="S884" s="161">
        <v>0</v>
      </c>
      <c r="T884" s="162">
        <f>S884*H884</f>
        <v>0</v>
      </c>
      <c r="AR884" s="163" t="s">
        <v>261</v>
      </c>
      <c r="AT884" s="163" t="s">
        <v>155</v>
      </c>
      <c r="AU884" s="163" t="s">
        <v>91</v>
      </c>
      <c r="AY884" s="17" t="s">
        <v>153</v>
      </c>
      <c r="BE884" s="96">
        <f>IF(N884="základní",J884,0)</f>
        <v>0</v>
      </c>
      <c r="BF884" s="96">
        <f>IF(N884="snížená",J884,0)</f>
        <v>0</v>
      </c>
      <c r="BG884" s="96">
        <f>IF(N884="zákl. přenesená",J884,0)</f>
        <v>0</v>
      </c>
      <c r="BH884" s="96">
        <f>IF(N884="sníž. přenesená",J884,0)</f>
        <v>0</v>
      </c>
      <c r="BI884" s="96">
        <f>IF(N884="nulová",J884,0)</f>
        <v>0</v>
      </c>
      <c r="BJ884" s="17" t="s">
        <v>21</v>
      </c>
      <c r="BK884" s="96">
        <f>ROUND(I884*H884,2)</f>
        <v>0</v>
      </c>
      <c r="BL884" s="17" t="s">
        <v>261</v>
      </c>
      <c r="BM884" s="163" t="s">
        <v>1139</v>
      </c>
    </row>
    <row r="885" spans="2:47" s="1" customFormat="1" ht="11.25">
      <c r="B885" s="34"/>
      <c r="D885" s="164" t="s">
        <v>162</v>
      </c>
      <c r="F885" s="165" t="s">
        <v>1140</v>
      </c>
      <c r="I885" s="129"/>
      <c r="L885" s="34"/>
      <c r="M885" s="166"/>
      <c r="T885" s="58"/>
      <c r="AT885" s="17" t="s">
        <v>162</v>
      </c>
      <c r="AU885" s="17" t="s">
        <v>91</v>
      </c>
    </row>
    <row r="886" spans="2:47" s="1" customFormat="1" ht="11.25">
      <c r="B886" s="34"/>
      <c r="D886" s="167" t="s">
        <v>164</v>
      </c>
      <c r="F886" s="168" t="s">
        <v>1141</v>
      </c>
      <c r="I886" s="129"/>
      <c r="L886" s="34"/>
      <c r="M886" s="166"/>
      <c r="T886" s="58"/>
      <c r="AT886" s="17" t="s">
        <v>164</v>
      </c>
      <c r="AU886" s="17" t="s">
        <v>91</v>
      </c>
    </row>
    <row r="887" spans="2:51" s="12" customFormat="1" ht="11.25">
      <c r="B887" s="169"/>
      <c r="D887" s="164" t="s">
        <v>166</v>
      </c>
      <c r="E887" s="170" t="s">
        <v>1</v>
      </c>
      <c r="F887" s="171" t="s">
        <v>1142</v>
      </c>
      <c r="H887" s="172">
        <v>14.4</v>
      </c>
      <c r="I887" s="173"/>
      <c r="L887" s="169"/>
      <c r="M887" s="174"/>
      <c r="T887" s="175"/>
      <c r="AT887" s="170" t="s">
        <v>166</v>
      </c>
      <c r="AU887" s="170" t="s">
        <v>91</v>
      </c>
      <c r="AV887" s="12" t="s">
        <v>91</v>
      </c>
      <c r="AW887" s="12" t="s">
        <v>35</v>
      </c>
      <c r="AX887" s="12" t="s">
        <v>82</v>
      </c>
      <c r="AY887" s="170" t="s">
        <v>153</v>
      </c>
    </row>
    <row r="888" spans="2:51" s="12" customFormat="1" ht="11.25">
      <c r="B888" s="169"/>
      <c r="D888" s="164" t="s">
        <v>166</v>
      </c>
      <c r="E888" s="170" t="s">
        <v>1</v>
      </c>
      <c r="F888" s="171" t="s">
        <v>1143</v>
      </c>
      <c r="H888" s="172">
        <v>116.8</v>
      </c>
      <c r="I888" s="173"/>
      <c r="L888" s="169"/>
      <c r="M888" s="174"/>
      <c r="T888" s="175"/>
      <c r="AT888" s="170" t="s">
        <v>166</v>
      </c>
      <c r="AU888" s="170" t="s">
        <v>91</v>
      </c>
      <c r="AV888" s="12" t="s">
        <v>91</v>
      </c>
      <c r="AW888" s="12" t="s">
        <v>35</v>
      </c>
      <c r="AX888" s="12" t="s">
        <v>82</v>
      </c>
      <c r="AY888" s="170" t="s">
        <v>153</v>
      </c>
    </row>
    <row r="889" spans="2:51" s="13" customFormat="1" ht="11.25">
      <c r="B889" s="176"/>
      <c r="D889" s="164" t="s">
        <v>166</v>
      </c>
      <c r="E889" s="177" t="s">
        <v>1</v>
      </c>
      <c r="F889" s="178" t="s">
        <v>174</v>
      </c>
      <c r="H889" s="179">
        <v>131.2</v>
      </c>
      <c r="I889" s="180"/>
      <c r="L889" s="176"/>
      <c r="M889" s="181"/>
      <c r="T889" s="182"/>
      <c r="AT889" s="177" t="s">
        <v>166</v>
      </c>
      <c r="AU889" s="177" t="s">
        <v>91</v>
      </c>
      <c r="AV889" s="13" t="s">
        <v>160</v>
      </c>
      <c r="AW889" s="13" t="s">
        <v>35</v>
      </c>
      <c r="AX889" s="13" t="s">
        <v>21</v>
      </c>
      <c r="AY889" s="177" t="s">
        <v>153</v>
      </c>
    </row>
    <row r="890" spans="2:65" s="1" customFormat="1" ht="21.75" customHeight="1">
      <c r="B890" s="34"/>
      <c r="C890" s="153" t="s">
        <v>1144</v>
      </c>
      <c r="D890" s="153" t="s">
        <v>155</v>
      </c>
      <c r="E890" s="154" t="s">
        <v>1145</v>
      </c>
      <c r="F890" s="155" t="s">
        <v>1146</v>
      </c>
      <c r="G890" s="156" t="s">
        <v>315</v>
      </c>
      <c r="H890" s="157">
        <v>27</v>
      </c>
      <c r="I890" s="158"/>
      <c r="J890" s="159">
        <f>ROUND(I890*H890,2)</f>
        <v>0</v>
      </c>
      <c r="K890" s="155" t="s">
        <v>159</v>
      </c>
      <c r="L890" s="34"/>
      <c r="M890" s="160" t="s">
        <v>1</v>
      </c>
      <c r="N890" s="127" t="s">
        <v>47</v>
      </c>
      <c r="P890" s="161">
        <f>O890*H890</f>
        <v>0</v>
      </c>
      <c r="Q890" s="161">
        <v>0</v>
      </c>
      <c r="R890" s="161">
        <f>Q890*H890</f>
        <v>0</v>
      </c>
      <c r="S890" s="161">
        <v>0</v>
      </c>
      <c r="T890" s="162">
        <f>S890*H890</f>
        <v>0</v>
      </c>
      <c r="AR890" s="163" t="s">
        <v>261</v>
      </c>
      <c r="AT890" s="163" t="s">
        <v>155</v>
      </c>
      <c r="AU890" s="163" t="s">
        <v>91</v>
      </c>
      <c r="AY890" s="17" t="s">
        <v>153</v>
      </c>
      <c r="BE890" s="96">
        <f>IF(N890="základní",J890,0)</f>
        <v>0</v>
      </c>
      <c r="BF890" s="96">
        <f>IF(N890="snížená",J890,0)</f>
        <v>0</v>
      </c>
      <c r="BG890" s="96">
        <f>IF(N890="zákl. přenesená",J890,0)</f>
        <v>0</v>
      </c>
      <c r="BH890" s="96">
        <f>IF(N890="sníž. přenesená",J890,0)</f>
        <v>0</v>
      </c>
      <c r="BI890" s="96">
        <f>IF(N890="nulová",J890,0)</f>
        <v>0</v>
      </c>
      <c r="BJ890" s="17" t="s">
        <v>21</v>
      </c>
      <c r="BK890" s="96">
        <f>ROUND(I890*H890,2)</f>
        <v>0</v>
      </c>
      <c r="BL890" s="17" t="s">
        <v>261</v>
      </c>
      <c r="BM890" s="163" t="s">
        <v>1147</v>
      </c>
    </row>
    <row r="891" spans="2:47" s="1" customFormat="1" ht="19.5">
      <c r="B891" s="34"/>
      <c r="D891" s="164" t="s">
        <v>162</v>
      </c>
      <c r="F891" s="165" t="s">
        <v>1148</v>
      </c>
      <c r="I891" s="129"/>
      <c r="L891" s="34"/>
      <c r="M891" s="166"/>
      <c r="T891" s="58"/>
      <c r="AT891" s="17" t="s">
        <v>162</v>
      </c>
      <c r="AU891" s="17" t="s">
        <v>91</v>
      </c>
    </row>
    <row r="892" spans="2:47" s="1" customFormat="1" ht="11.25">
      <c r="B892" s="34"/>
      <c r="D892" s="167" t="s">
        <v>164</v>
      </c>
      <c r="F892" s="168" t="s">
        <v>1149</v>
      </c>
      <c r="I892" s="129"/>
      <c r="L892" s="34"/>
      <c r="M892" s="166"/>
      <c r="T892" s="58"/>
      <c r="AT892" s="17" t="s">
        <v>164</v>
      </c>
      <c r="AU892" s="17" t="s">
        <v>91</v>
      </c>
    </row>
    <row r="893" spans="2:51" s="12" customFormat="1" ht="11.25">
      <c r="B893" s="169"/>
      <c r="D893" s="164" t="s">
        <v>166</v>
      </c>
      <c r="E893" s="170" t="s">
        <v>1</v>
      </c>
      <c r="F893" s="171" t="s">
        <v>1150</v>
      </c>
      <c r="H893" s="172">
        <v>27</v>
      </c>
      <c r="I893" s="173"/>
      <c r="L893" s="169"/>
      <c r="M893" s="174"/>
      <c r="T893" s="175"/>
      <c r="AT893" s="170" t="s">
        <v>166</v>
      </c>
      <c r="AU893" s="170" t="s">
        <v>91</v>
      </c>
      <c r="AV893" s="12" t="s">
        <v>91</v>
      </c>
      <c r="AW893" s="12" t="s">
        <v>35</v>
      </c>
      <c r="AX893" s="12" t="s">
        <v>21</v>
      </c>
      <c r="AY893" s="170" t="s">
        <v>153</v>
      </c>
    </row>
    <row r="894" spans="2:65" s="1" customFormat="1" ht="24.2" customHeight="1">
      <c r="B894" s="34"/>
      <c r="C894" s="153" t="s">
        <v>1151</v>
      </c>
      <c r="D894" s="153" t="s">
        <v>155</v>
      </c>
      <c r="E894" s="154" t="s">
        <v>1152</v>
      </c>
      <c r="F894" s="155" t="s">
        <v>1153</v>
      </c>
      <c r="G894" s="156" t="s">
        <v>599</v>
      </c>
      <c r="H894" s="199"/>
      <c r="I894" s="158"/>
      <c r="J894" s="159">
        <f>ROUND(I894*H894,2)</f>
        <v>0</v>
      </c>
      <c r="K894" s="155" t="s">
        <v>159</v>
      </c>
      <c r="L894" s="34"/>
      <c r="M894" s="160" t="s">
        <v>1</v>
      </c>
      <c r="N894" s="127" t="s">
        <v>47</v>
      </c>
      <c r="P894" s="161">
        <f>O894*H894</f>
        <v>0</v>
      </c>
      <c r="Q894" s="161">
        <v>0</v>
      </c>
      <c r="R894" s="161">
        <f>Q894*H894</f>
        <v>0</v>
      </c>
      <c r="S894" s="161">
        <v>0</v>
      </c>
      <c r="T894" s="162">
        <f>S894*H894</f>
        <v>0</v>
      </c>
      <c r="AR894" s="163" t="s">
        <v>261</v>
      </c>
      <c r="AT894" s="163" t="s">
        <v>155</v>
      </c>
      <c r="AU894" s="163" t="s">
        <v>91</v>
      </c>
      <c r="AY894" s="17" t="s">
        <v>153</v>
      </c>
      <c r="BE894" s="96">
        <f>IF(N894="základní",J894,0)</f>
        <v>0</v>
      </c>
      <c r="BF894" s="96">
        <f>IF(N894="snížená",J894,0)</f>
        <v>0</v>
      </c>
      <c r="BG894" s="96">
        <f>IF(N894="zákl. přenesená",J894,0)</f>
        <v>0</v>
      </c>
      <c r="BH894" s="96">
        <f>IF(N894="sníž. přenesená",J894,0)</f>
        <v>0</v>
      </c>
      <c r="BI894" s="96">
        <f>IF(N894="nulová",J894,0)</f>
        <v>0</v>
      </c>
      <c r="BJ894" s="17" t="s">
        <v>21</v>
      </c>
      <c r="BK894" s="96">
        <f>ROUND(I894*H894,2)</f>
        <v>0</v>
      </c>
      <c r="BL894" s="17" t="s">
        <v>261</v>
      </c>
      <c r="BM894" s="163" t="s">
        <v>1154</v>
      </c>
    </row>
    <row r="895" spans="2:47" s="1" customFormat="1" ht="29.25">
      <c r="B895" s="34"/>
      <c r="D895" s="164" t="s">
        <v>162</v>
      </c>
      <c r="F895" s="165" t="s">
        <v>1155</v>
      </c>
      <c r="I895" s="129"/>
      <c r="L895" s="34"/>
      <c r="M895" s="166"/>
      <c r="T895" s="58"/>
      <c r="AT895" s="17" t="s">
        <v>162</v>
      </c>
      <c r="AU895" s="17" t="s">
        <v>91</v>
      </c>
    </row>
    <row r="896" spans="2:47" s="1" customFormat="1" ht="11.25">
      <c r="B896" s="34"/>
      <c r="D896" s="167" t="s">
        <v>164</v>
      </c>
      <c r="F896" s="168" t="s">
        <v>1156</v>
      </c>
      <c r="I896" s="129"/>
      <c r="L896" s="34"/>
      <c r="M896" s="207"/>
      <c r="N896" s="208"/>
      <c r="O896" s="208"/>
      <c r="P896" s="208"/>
      <c r="Q896" s="208"/>
      <c r="R896" s="208"/>
      <c r="S896" s="208"/>
      <c r="T896" s="209"/>
      <c r="AT896" s="17" t="s">
        <v>164</v>
      </c>
      <c r="AU896" s="17" t="s">
        <v>91</v>
      </c>
    </row>
    <row r="897" spans="2:12" s="1" customFormat="1" ht="6.95" customHeight="1"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34"/>
    </row>
  </sheetData>
  <sheetProtection algorithmName="SHA-512" hashValue="KB2rm+2NX01fSIQ+jjM0hmHfL/qivmbhc/h2mNKpIeSEHrLNxRJyM6A28iOF22Bu7PEyd6K6t4sGH3BjEOsjtw==" saltValue="UbOkX3C/NWmhLWRejM4dY8+i/TH8coFp0I2GDFrTCBNzoWa902VJNqg+66Tk9319Qrc7/nstWV3HsSCK2jDxSw==" spinCount="100000" sheet="1" objects="1" scenarios="1" formatColumns="0" formatRows="0" autoFilter="0"/>
  <autoFilter ref="C140:K896"/>
  <mergeCells count="14">
    <mergeCell ref="D119:F119"/>
    <mergeCell ref="E131:H131"/>
    <mergeCell ref="E133:H133"/>
    <mergeCell ref="L2:V2"/>
    <mergeCell ref="E87:H87"/>
    <mergeCell ref="D115:F115"/>
    <mergeCell ref="D116:F116"/>
    <mergeCell ref="D117:F117"/>
    <mergeCell ref="D118:F118"/>
    <mergeCell ref="E7:H7"/>
    <mergeCell ref="E9:H9"/>
    <mergeCell ref="E18:H18"/>
    <mergeCell ref="E27:H27"/>
    <mergeCell ref="E85:H85"/>
  </mergeCells>
  <hyperlinks>
    <hyperlink ref="F146" r:id="rId1" display="https://podminky.urs.cz/item/CS_URS_2023_02/139711111"/>
    <hyperlink ref="F157" r:id="rId2" display="https://podminky.urs.cz/item/CS_URS_2023_02/139712111"/>
    <hyperlink ref="F160" r:id="rId3" display="https://podminky.urs.cz/item/CS_URS_2023_02/139911121"/>
    <hyperlink ref="F166" r:id="rId4" display="https://podminky.urs.cz/item/CS_URS_2023_02/162211311"/>
    <hyperlink ref="F169" r:id="rId5" display="https://podminky.urs.cz/item/CS_URS_2023_02/162211319"/>
    <hyperlink ref="F173" r:id="rId6" display="https://podminky.urs.cz/item/CS_URS_2023_02/162211321"/>
    <hyperlink ref="F176" r:id="rId7" display="https://podminky.urs.cz/item/CS_URS_2023_02/162211329"/>
    <hyperlink ref="F179" r:id="rId8" display="https://podminky.urs.cz/item/CS_URS_2023_02/162751117"/>
    <hyperlink ref="F182" r:id="rId9" display="https://podminky.urs.cz/item/CS_URS_2023_02/162751119"/>
    <hyperlink ref="F186" r:id="rId10" display="https://podminky.urs.cz/item/CS_URS_2023_02/162751137"/>
    <hyperlink ref="F189" r:id="rId11" display="https://podminky.urs.cz/item/CS_URS_2023_02/162751139"/>
    <hyperlink ref="F192" r:id="rId12" display="https://podminky.urs.cz/item/CS_URS_2023_02/167111101"/>
    <hyperlink ref="F195" r:id="rId13" display="https://podminky.urs.cz/item/CS_URS_2023_02/167111102"/>
    <hyperlink ref="F198" r:id="rId14" display="https://podminky.urs.cz/item/CS_URS_2023_02/171251101"/>
    <hyperlink ref="F206" r:id="rId15" display="https://podminky.urs.cz/item/CS_URS_2023_02/310271075"/>
    <hyperlink ref="F210" r:id="rId16" display="https://podminky.urs.cz/item/CS_URS_2023_02/346244371"/>
    <hyperlink ref="F214" r:id="rId17" display="https://podminky.urs.cz/item/CS_URS_2023_02/389381001"/>
    <hyperlink ref="F224" r:id="rId18" display="https://podminky.urs.cz/item/CS_URS_2023_02/451541111"/>
    <hyperlink ref="F230" r:id="rId19" display="https://podminky.urs.cz/item/CS_URS_2023_02/451572111"/>
    <hyperlink ref="F242" r:id="rId20" display="https://podminky.urs.cz/item/CS_URS_2023_02/612135101"/>
    <hyperlink ref="F246" r:id="rId21" display="https://podminky.urs.cz/item/CS_URS_2023_02/612325223"/>
    <hyperlink ref="F249" r:id="rId22" display="https://podminky.urs.cz/item/CS_URS_2023_02/612325225"/>
    <hyperlink ref="F252" r:id="rId23" display="https://podminky.urs.cz/item/CS_URS_2023_02/631312141"/>
    <hyperlink ref="F276" r:id="rId24" display="https://podminky.urs.cz/item/CS_URS_2023_02/631362021"/>
    <hyperlink ref="F290" r:id="rId25" display="https://podminky.urs.cz/item/CS_URS_2023_02/632452421"/>
    <hyperlink ref="F304" r:id="rId26" display="https://podminky.urs.cz/item/CS_URS_2023_02/632452431"/>
    <hyperlink ref="F332" r:id="rId27" display="https://podminky.urs.cz/item/CS_URS_2023_02/971033641"/>
    <hyperlink ref="F336" r:id="rId28" display="https://podminky.urs.cz/item/CS_URS_2023_02/974032154"/>
    <hyperlink ref="F350" r:id="rId29" display="https://podminky.urs.cz/item/CS_URS_2023_02/974042557"/>
    <hyperlink ref="F364" r:id="rId30" display="https://podminky.urs.cz/item/CS_URS_2023_02/974042559"/>
    <hyperlink ref="F378" r:id="rId31" display="https://podminky.urs.cz/item/CS_URS_2023_02/974042567"/>
    <hyperlink ref="F392" r:id="rId32" display="https://podminky.urs.cz/item/CS_URS_2023_02/974042569"/>
    <hyperlink ref="F408" r:id="rId33" display="https://podminky.urs.cz/item/CS_URS_2023_02/974049154"/>
    <hyperlink ref="F412" r:id="rId34" display="https://podminky.urs.cz/item/CS_URS_2023_02/974049165"/>
    <hyperlink ref="F418" r:id="rId35" display="https://podminky.urs.cz/item/CS_URS_2023_02/978013191"/>
    <hyperlink ref="F425" r:id="rId36" display="https://podminky.urs.cz/item/CS_URS_2023_02/997013211"/>
    <hyperlink ref="F428" r:id="rId37" display="https://podminky.urs.cz/item/CS_URS_2023_02/997013501"/>
    <hyperlink ref="F431" r:id="rId38" display="https://podminky.urs.cz/item/CS_URS_2023_02/997013509"/>
    <hyperlink ref="F435" r:id="rId39" display="https://podminky.urs.cz/item/CS_URS_2023_02/997013631"/>
    <hyperlink ref="F439" r:id="rId40" display="https://podminky.urs.cz/item/CS_URS_2023_02/998018001"/>
    <hyperlink ref="F444" r:id="rId41" display="https://podminky.urs.cz/item/CS_URS_2023_02/711111001"/>
    <hyperlink ref="F461" r:id="rId42" display="https://podminky.urs.cz/item/CS_URS_2023_02/711131811"/>
    <hyperlink ref="F475" r:id="rId43" display="https://podminky.urs.cz/item/CS_URS_2023_02/711141559"/>
    <hyperlink ref="F483" r:id="rId44" display="https://podminky.urs.cz/item/CS_URS_2023_02/998711201"/>
    <hyperlink ref="F489" r:id="rId45" display="https://podminky.urs.cz/item/CS_URS_2023_02/721171803"/>
    <hyperlink ref="F495" r:id="rId46" display="https://podminky.urs.cz/item/CS_URS_2023_02/721171808"/>
    <hyperlink ref="F501" r:id="rId47" display="https://podminky.urs.cz/item/CS_URS_2023_02/721171809"/>
    <hyperlink ref="F507" r:id="rId48" display="https://podminky.urs.cz/item/CS_URS_2023_02/721173604"/>
    <hyperlink ref="F511" r:id="rId49" display="https://podminky.urs.cz/item/CS_URS_2023_02/721173606"/>
    <hyperlink ref="F515" r:id="rId50" display="https://podminky.urs.cz/item/CS_URS_2023_02/721173607"/>
    <hyperlink ref="F519" r:id="rId51" display="https://podminky.urs.cz/item/CS_URS_2023_02/721173704"/>
    <hyperlink ref="F526" r:id="rId52" display="https://podminky.urs.cz/item/CS_URS_2023_02/721173706"/>
    <hyperlink ref="F530" r:id="rId53" display="https://podminky.urs.cz/item/CS_URS_2023_02/721210817"/>
    <hyperlink ref="F533" r:id="rId54" display="https://podminky.urs.cz/item/CS_URS_2023_02/721211421"/>
    <hyperlink ref="F536" r:id="rId55" display="https://podminky.urs.cz/item/CS_URS_2023_02/HZS2211"/>
    <hyperlink ref="F540" r:id="rId56" display="https://podminky.urs.cz/item/CS_URS_2023_02/998721201"/>
    <hyperlink ref="F544" r:id="rId57" display="https://podminky.urs.cz/item/CS_URS_2023_02/725110814"/>
    <hyperlink ref="F548" r:id="rId58" display="https://podminky.urs.cz/item/CS_URS_2023_02/725119122"/>
    <hyperlink ref="F552" r:id="rId59" display="https://podminky.urs.cz/item/CS_URS_2023_02/725122817"/>
    <hyperlink ref="F556" r:id="rId60" display="https://podminky.urs.cz/item/CS_URS_2023_02/725129101"/>
    <hyperlink ref="F560" r:id="rId61" display="https://podminky.urs.cz/item/CS_URS_2023_02/725210821"/>
    <hyperlink ref="F564" r:id="rId62" display="https://podminky.urs.cz/item/CS_URS_2023_02/725219102"/>
    <hyperlink ref="F568" r:id="rId63" display="https://podminky.urs.cz/item/CS_URS_2023_02/725310823"/>
    <hyperlink ref="F571" r:id="rId64" display="https://podminky.urs.cz/item/CS_URS_2023_02/725319111"/>
    <hyperlink ref="F574" r:id="rId65" display="https://podminky.urs.cz/item/CS_URS_2023_02/725810811"/>
    <hyperlink ref="F578" r:id="rId66" display="https://podminky.urs.cz/item/CS_URS_2023_02/725819401"/>
    <hyperlink ref="F581" r:id="rId67" display="https://podminky.urs.cz/item/CS_URS_2023_02/725850800"/>
    <hyperlink ref="F585" r:id="rId68" display="https://podminky.urs.cz/item/CS_URS_2023_02/725800982"/>
    <hyperlink ref="F588" r:id="rId69" display="https://podminky.urs.cz/item/CS_URS_2023_02/725860811"/>
    <hyperlink ref="F591" r:id="rId70" display="https://podminky.urs.cz/item/CS_URS_2023_02/725800992"/>
    <hyperlink ref="F594" r:id="rId71" display="https://podminky.urs.cz/item/CS_URS_2023_02/HZS2211"/>
    <hyperlink ref="F598" r:id="rId72" display="https://podminky.urs.cz/item/CS_URS_2023_02/998725201"/>
    <hyperlink ref="F602" r:id="rId73" display="https://podminky.urs.cz/item/CS_URS_2023_02/771111011"/>
    <hyperlink ref="F605" r:id="rId74" display="https://podminky.urs.cz/item/CS_URS_2023_02/771121011"/>
    <hyperlink ref="F608" r:id="rId75" display="https://podminky.urs.cz/item/CS_URS_2023_02/771573810"/>
    <hyperlink ref="F656" r:id="rId76" display="https://podminky.urs.cz/item/CS_URS_2023_02/771574416"/>
    <hyperlink ref="F662" r:id="rId77" display="https://podminky.urs.cz/item/CS_URS_2023_02/771577212"/>
    <hyperlink ref="F687" r:id="rId78" display="https://podminky.urs.cz/item/CS_URS_2023_02/771591112"/>
    <hyperlink ref="F690" r:id="rId79" display="https://podminky.urs.cz/item/CS_URS_2023_02/771591115"/>
    <hyperlink ref="F720" r:id="rId80" display="https://podminky.urs.cz/item/CS_URS_2023_02/771591184"/>
    <hyperlink ref="F723" r:id="rId81" display="https://podminky.urs.cz/item/CS_URS_2023_02/771591241"/>
    <hyperlink ref="F731" r:id="rId82" display="https://podminky.urs.cz/item/CS_URS_2023_02/771591242"/>
    <hyperlink ref="F735" r:id="rId83" display="https://podminky.urs.cz/item/CS_URS_2023_02/771591251"/>
    <hyperlink ref="F739" r:id="rId84" display="https://podminky.urs.cz/item/CS_URS_2023_02/771591264"/>
    <hyperlink ref="F775" r:id="rId85" display="https://podminky.urs.cz/item/CS_URS_2023_02/998771201"/>
    <hyperlink ref="F779" r:id="rId86" display="https://podminky.urs.cz/item/CS_URS_2023_02/776111116"/>
    <hyperlink ref="F782" r:id="rId87" display="https://podminky.urs.cz/item/CS_URS_2023_02/776111311"/>
    <hyperlink ref="F785" r:id="rId88" display="https://podminky.urs.cz/item/CS_URS_2023_02/776121112"/>
    <hyperlink ref="F788" r:id="rId89" display="https://podminky.urs.cz/item/CS_URS_2023_02/776141112"/>
    <hyperlink ref="F791" r:id="rId90" display="https://podminky.urs.cz/item/CS_URS_2023_02/776201811"/>
    <hyperlink ref="F799" r:id="rId91" display="https://podminky.urs.cz/item/CS_URS_2023_02/776221211"/>
    <hyperlink ref="F805" r:id="rId92" display="https://podminky.urs.cz/item/CS_URS_2023_02/776223111"/>
    <hyperlink ref="F808" r:id="rId93" display="https://podminky.urs.cz/item/CS_URS_2023_02/776410811"/>
    <hyperlink ref="F812" r:id="rId94" display="https://podminky.urs.cz/item/CS_URS_2023_02/776411111"/>
    <hyperlink ref="F818" r:id="rId95" display="https://podminky.urs.cz/item/CS_URS_2023_02/776991821"/>
    <hyperlink ref="F821" r:id="rId96" display="https://podminky.urs.cz/item/CS_URS_2023_02/998776201"/>
    <hyperlink ref="F825" r:id="rId97" display="https://podminky.urs.cz/item/CS_URS_2023_02/781111011"/>
    <hyperlink ref="F828" r:id="rId98" display="https://podminky.urs.cz/item/CS_URS_2023_02/781121011"/>
    <hyperlink ref="F831" r:id="rId99" display="https://podminky.urs.cz/item/CS_URS_2023_02/781131112"/>
    <hyperlink ref="F834" r:id="rId100" display="https://podminky.urs.cz/item/CS_URS_2023_02/781131264"/>
    <hyperlink ref="F840" r:id="rId101" display="https://podminky.urs.cz/item/CS_URS_2023_02/781473810"/>
    <hyperlink ref="F880" r:id="rId102" display="https://podminky.urs.cz/item/CS_URS_2023_02/781474116"/>
    <hyperlink ref="F886" r:id="rId103" display="https://podminky.urs.cz/item/CS_URS_2023_02/781495115"/>
    <hyperlink ref="F892" r:id="rId104" display="https://podminky.urs.cz/item/CS_URS_2023_02/781495142"/>
    <hyperlink ref="F896" r:id="rId105" display="https://podminky.urs.cz/item/CS_URS_2023_02/99878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62"/>
  <sheetViews>
    <sheetView showGridLines="0" workbookViewId="0" topLeftCell="A1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91</v>
      </c>
    </row>
    <row r="4" spans="2:46" ht="24.95" customHeight="1">
      <c r="B4" s="20"/>
      <c r="D4" s="21" t="s">
        <v>104</v>
      </c>
      <c r="L4" s="20"/>
      <c r="M4" s="10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4" t="str">
        <f>'Rekapitulace stavby'!K6</f>
        <v>Oprava havárie kanalizace Tělocvična Škola</v>
      </c>
      <c r="F7" s="255"/>
      <c r="G7" s="255"/>
      <c r="H7" s="255"/>
      <c r="L7" s="20"/>
    </row>
    <row r="8" spans="2:12" s="1" customFormat="1" ht="12" customHeight="1">
      <c r="B8" s="34"/>
      <c r="D8" s="27" t="s">
        <v>105</v>
      </c>
      <c r="L8" s="34"/>
    </row>
    <row r="9" spans="2:12" s="1" customFormat="1" ht="16.5" customHeight="1">
      <c r="B9" s="34"/>
      <c r="E9" s="210" t="s">
        <v>1157</v>
      </c>
      <c r="F9" s="256"/>
      <c r="G9" s="256"/>
      <c r="H9" s="256"/>
      <c r="L9" s="34"/>
    </row>
    <row r="10" spans="2:12" s="1" customFormat="1" ht="11.25">
      <c r="B10" s="34"/>
      <c r="L10" s="34"/>
    </row>
    <row r="11" spans="2:12" s="1" customFormat="1" ht="12" customHeight="1">
      <c r="B11" s="34"/>
      <c r="D11" s="27" t="s">
        <v>19</v>
      </c>
      <c r="F11" s="25" t="s">
        <v>1</v>
      </c>
      <c r="I11" s="27" t="s">
        <v>20</v>
      </c>
      <c r="J11" s="25" t="s">
        <v>1</v>
      </c>
      <c r="L11" s="34"/>
    </row>
    <row r="12" spans="2:12" s="1" customFormat="1" ht="12" customHeight="1">
      <c r="B12" s="34"/>
      <c r="D12" s="27" t="s">
        <v>22</v>
      </c>
      <c r="F12" s="25" t="s">
        <v>23</v>
      </c>
      <c r="I12" s="27" t="s">
        <v>24</v>
      </c>
      <c r="J12" s="54" t="str">
        <f>'Rekapitulace stavby'!AN8</f>
        <v>14. 9. 2023</v>
      </c>
      <c r="L12" s="34"/>
    </row>
    <row r="13" spans="2:12" s="1" customFormat="1" ht="10.9" customHeight="1">
      <c r="B13" s="34"/>
      <c r="L13" s="34"/>
    </row>
    <row r="14" spans="2:12" s="1" customFormat="1" ht="12" customHeight="1">
      <c r="B14" s="34"/>
      <c r="D14" s="27" t="s">
        <v>28</v>
      </c>
      <c r="I14" s="27" t="s">
        <v>29</v>
      </c>
      <c r="J14" s="25" t="s">
        <v>1</v>
      </c>
      <c r="L14" s="34"/>
    </row>
    <row r="15" spans="2:12" s="1" customFormat="1" ht="18" customHeight="1">
      <c r="B15" s="34"/>
      <c r="E15" s="25" t="s">
        <v>23</v>
      </c>
      <c r="I15" s="27" t="s">
        <v>30</v>
      </c>
      <c r="J15" s="25" t="s">
        <v>1</v>
      </c>
      <c r="L15" s="34"/>
    </row>
    <row r="16" spans="2:12" s="1" customFormat="1" ht="6.95" customHeight="1">
      <c r="B16" s="34"/>
      <c r="L16" s="34"/>
    </row>
    <row r="17" spans="2:12" s="1" customFormat="1" ht="12" customHeight="1">
      <c r="B17" s="34"/>
      <c r="D17" s="27" t="s">
        <v>31</v>
      </c>
      <c r="I17" s="27" t="s">
        <v>29</v>
      </c>
      <c r="J17" s="28" t="str">
        <f>'Rekapitulace stavby'!AN13</f>
        <v>Vyplň údaj</v>
      </c>
      <c r="L17" s="34"/>
    </row>
    <row r="18" spans="2:12" s="1" customFormat="1" ht="18" customHeight="1">
      <c r="B18" s="34"/>
      <c r="E18" s="257" t="str">
        <f>'Rekapitulace stavby'!E14</f>
        <v>Vyplň údaj</v>
      </c>
      <c r="F18" s="237"/>
      <c r="G18" s="237"/>
      <c r="H18" s="237"/>
      <c r="I18" s="27" t="s">
        <v>30</v>
      </c>
      <c r="J18" s="28" t="str">
        <f>'Rekapitulace stavby'!AN14</f>
        <v>Vyplň údaj</v>
      </c>
      <c r="L18" s="34"/>
    </row>
    <row r="19" spans="2:12" s="1" customFormat="1" ht="6.95" customHeight="1">
      <c r="B19" s="34"/>
      <c r="L19" s="34"/>
    </row>
    <row r="20" spans="2:12" s="1" customFormat="1" ht="12" customHeight="1">
      <c r="B20" s="34"/>
      <c r="D20" s="27" t="s">
        <v>33</v>
      </c>
      <c r="I20" s="27" t="s">
        <v>29</v>
      </c>
      <c r="J20" s="25" t="str">
        <f>IF('Rekapitulace stavby'!AN16="","",'Rekapitulace stavby'!AN16)</f>
        <v/>
      </c>
      <c r="L20" s="34"/>
    </row>
    <row r="21" spans="2:12" s="1" customFormat="1" ht="18" customHeight="1">
      <c r="B21" s="34"/>
      <c r="E21" s="25" t="str">
        <f>IF('Rekapitulace stavby'!E17="","",'Rekapitulace stavby'!E17)</f>
        <v xml:space="preserve"> </v>
      </c>
      <c r="I21" s="27" t="s">
        <v>30</v>
      </c>
      <c r="J21" s="25" t="str">
        <f>IF('Rekapitulace stavby'!AN17="","",'Rekapitulace stavby'!AN17)</f>
        <v/>
      </c>
      <c r="L21" s="34"/>
    </row>
    <row r="22" spans="2:12" s="1" customFormat="1" ht="6.95" customHeight="1">
      <c r="B22" s="34"/>
      <c r="L22" s="34"/>
    </row>
    <row r="23" spans="2:12" s="1" customFormat="1" ht="12" customHeight="1">
      <c r="B23" s="34"/>
      <c r="D23" s="27" t="s">
        <v>36</v>
      </c>
      <c r="I23" s="27" t="s">
        <v>29</v>
      </c>
      <c r="J23" s="25" t="s">
        <v>1</v>
      </c>
      <c r="L23" s="34"/>
    </row>
    <row r="24" spans="2:12" s="1" customFormat="1" ht="18" customHeight="1">
      <c r="B24" s="34"/>
      <c r="E24" s="25" t="s">
        <v>37</v>
      </c>
      <c r="I24" s="27" t="s">
        <v>30</v>
      </c>
      <c r="J24" s="25" t="s">
        <v>1</v>
      </c>
      <c r="L24" s="34"/>
    </row>
    <row r="25" spans="2:12" s="1" customFormat="1" ht="6.95" customHeight="1">
      <c r="B25" s="34"/>
      <c r="L25" s="34"/>
    </row>
    <row r="26" spans="2:12" s="1" customFormat="1" ht="12" customHeight="1">
      <c r="B26" s="34"/>
      <c r="D26" s="27" t="s">
        <v>38</v>
      </c>
      <c r="L26" s="34"/>
    </row>
    <row r="27" spans="2:12" s="7" customFormat="1" ht="107.25" customHeight="1">
      <c r="B27" s="104"/>
      <c r="E27" s="242" t="s">
        <v>107</v>
      </c>
      <c r="F27" s="242"/>
      <c r="G27" s="242"/>
      <c r="H27" s="242"/>
      <c r="L27" s="104"/>
    </row>
    <row r="28" spans="2:12" s="1" customFormat="1" ht="6.95" customHeight="1">
      <c r="B28" s="34"/>
      <c r="L28" s="34"/>
    </row>
    <row r="29" spans="2:12" s="1" customFormat="1" ht="6.95" customHeight="1">
      <c r="B29" s="34"/>
      <c r="D29" s="55"/>
      <c r="E29" s="55"/>
      <c r="F29" s="55"/>
      <c r="G29" s="55"/>
      <c r="H29" s="55"/>
      <c r="I29" s="55"/>
      <c r="J29" s="55"/>
      <c r="K29" s="55"/>
      <c r="L29" s="34"/>
    </row>
    <row r="30" spans="2:12" s="1" customFormat="1" ht="14.45" customHeight="1">
      <c r="B30" s="34"/>
      <c r="D30" s="25" t="s">
        <v>108</v>
      </c>
      <c r="J30" s="33">
        <f>J96</f>
        <v>0</v>
      </c>
      <c r="L30" s="34"/>
    </row>
    <row r="31" spans="2:12" s="1" customFormat="1" ht="14.45" customHeight="1">
      <c r="B31" s="34"/>
      <c r="D31" s="32" t="s">
        <v>98</v>
      </c>
      <c r="J31" s="33">
        <f>J107</f>
        <v>0</v>
      </c>
      <c r="L31" s="34"/>
    </row>
    <row r="32" spans="2:12" s="1" customFormat="1" ht="25.35" customHeight="1">
      <c r="B32" s="34"/>
      <c r="D32" s="105" t="s">
        <v>42</v>
      </c>
      <c r="J32" s="68">
        <f>ROUND(J30+J31,2)</f>
        <v>0</v>
      </c>
      <c r="L32" s="34"/>
    </row>
    <row r="33" spans="2:12" s="1" customFormat="1" ht="6.95" customHeight="1">
      <c r="B33" s="34"/>
      <c r="D33" s="55"/>
      <c r="E33" s="55"/>
      <c r="F33" s="55"/>
      <c r="G33" s="55"/>
      <c r="H33" s="55"/>
      <c r="I33" s="55"/>
      <c r="J33" s="55"/>
      <c r="K33" s="55"/>
      <c r="L33" s="34"/>
    </row>
    <row r="34" spans="2:12" s="1" customFormat="1" ht="14.45" customHeight="1">
      <c r="B34" s="34"/>
      <c r="F34" s="37" t="s">
        <v>44</v>
      </c>
      <c r="I34" s="37" t="s">
        <v>43</v>
      </c>
      <c r="J34" s="37" t="s">
        <v>45</v>
      </c>
      <c r="L34" s="34"/>
    </row>
    <row r="35" spans="2:12" s="1" customFormat="1" ht="14.45" customHeight="1">
      <c r="B35" s="34"/>
      <c r="D35" s="57" t="s">
        <v>46</v>
      </c>
      <c r="E35" s="27" t="s">
        <v>47</v>
      </c>
      <c r="F35" s="106">
        <f>ROUND((SUM(BE107:BE114)+SUM(BE134:BE361)),2)</f>
        <v>0</v>
      </c>
      <c r="I35" s="107">
        <v>0.21</v>
      </c>
      <c r="J35" s="106">
        <f>ROUND(((SUM(BE107:BE114)+SUM(BE134:BE361))*I35),2)</f>
        <v>0</v>
      </c>
      <c r="L35" s="34"/>
    </row>
    <row r="36" spans="2:12" s="1" customFormat="1" ht="14.45" customHeight="1">
      <c r="B36" s="34"/>
      <c r="E36" s="27" t="s">
        <v>48</v>
      </c>
      <c r="F36" s="106">
        <f>ROUND((SUM(BF107:BF114)+SUM(BF134:BF361)),2)</f>
        <v>0</v>
      </c>
      <c r="I36" s="107">
        <v>0.15</v>
      </c>
      <c r="J36" s="106">
        <f>ROUND(((SUM(BF107:BF114)+SUM(BF134:BF361))*I36),2)</f>
        <v>0</v>
      </c>
      <c r="L36" s="34"/>
    </row>
    <row r="37" spans="2:12" s="1" customFormat="1" ht="14.45" customHeight="1" hidden="1">
      <c r="B37" s="34"/>
      <c r="E37" s="27" t="s">
        <v>49</v>
      </c>
      <c r="F37" s="106">
        <f>ROUND((SUM(BG107:BG114)+SUM(BG134:BG361)),2)</f>
        <v>0</v>
      </c>
      <c r="I37" s="107">
        <v>0.21</v>
      </c>
      <c r="J37" s="106">
        <f>0</f>
        <v>0</v>
      </c>
      <c r="L37" s="34"/>
    </row>
    <row r="38" spans="2:12" s="1" customFormat="1" ht="14.45" customHeight="1" hidden="1">
      <c r="B38" s="34"/>
      <c r="E38" s="27" t="s">
        <v>50</v>
      </c>
      <c r="F38" s="106">
        <f>ROUND((SUM(BH107:BH114)+SUM(BH134:BH361)),2)</f>
        <v>0</v>
      </c>
      <c r="I38" s="107">
        <v>0.15</v>
      </c>
      <c r="J38" s="106">
        <f>0</f>
        <v>0</v>
      </c>
      <c r="L38" s="34"/>
    </row>
    <row r="39" spans="2:12" s="1" customFormat="1" ht="14.45" customHeight="1" hidden="1">
      <c r="B39" s="34"/>
      <c r="E39" s="27" t="s">
        <v>51</v>
      </c>
      <c r="F39" s="106">
        <f>ROUND((SUM(BI107:BI114)+SUM(BI134:BI361)),2)</f>
        <v>0</v>
      </c>
      <c r="I39" s="107">
        <v>0</v>
      </c>
      <c r="J39" s="106">
        <f>0</f>
        <v>0</v>
      </c>
      <c r="L39" s="34"/>
    </row>
    <row r="40" spans="2:12" s="1" customFormat="1" ht="6.95" customHeight="1">
      <c r="B40" s="34"/>
      <c r="L40" s="34"/>
    </row>
    <row r="41" spans="2:12" s="1" customFormat="1" ht="25.35" customHeight="1">
      <c r="B41" s="34"/>
      <c r="C41" s="101"/>
      <c r="D41" s="108" t="s">
        <v>52</v>
      </c>
      <c r="E41" s="59"/>
      <c r="F41" s="59"/>
      <c r="G41" s="109" t="s">
        <v>53</v>
      </c>
      <c r="H41" s="110" t="s">
        <v>54</v>
      </c>
      <c r="I41" s="59"/>
      <c r="J41" s="111">
        <f>SUM(J32:J39)</f>
        <v>0</v>
      </c>
      <c r="K41" s="112"/>
      <c r="L41" s="34"/>
    </row>
    <row r="42" spans="2:12" s="1" customFormat="1" ht="14.45" customHeight="1">
      <c r="B42" s="34"/>
      <c r="L42" s="34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4"/>
      <c r="D50" s="43" t="s">
        <v>55</v>
      </c>
      <c r="E50" s="44"/>
      <c r="F50" s="44"/>
      <c r="G50" s="43" t="s">
        <v>56</v>
      </c>
      <c r="H50" s="44"/>
      <c r="I50" s="44"/>
      <c r="J50" s="44"/>
      <c r="K50" s="44"/>
      <c r="L50" s="34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4"/>
      <c r="D61" s="45" t="s">
        <v>57</v>
      </c>
      <c r="E61" s="36"/>
      <c r="F61" s="113" t="s">
        <v>58</v>
      </c>
      <c r="G61" s="45" t="s">
        <v>57</v>
      </c>
      <c r="H61" s="36"/>
      <c r="I61" s="36"/>
      <c r="J61" s="114" t="s">
        <v>58</v>
      </c>
      <c r="K61" s="36"/>
      <c r="L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4"/>
      <c r="D65" s="43" t="s">
        <v>59</v>
      </c>
      <c r="E65" s="44"/>
      <c r="F65" s="44"/>
      <c r="G65" s="43" t="s">
        <v>60</v>
      </c>
      <c r="H65" s="44"/>
      <c r="I65" s="44"/>
      <c r="J65" s="44"/>
      <c r="K65" s="44"/>
      <c r="L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4"/>
      <c r="D76" s="45" t="s">
        <v>57</v>
      </c>
      <c r="E76" s="36"/>
      <c r="F76" s="113" t="s">
        <v>58</v>
      </c>
      <c r="G76" s="45" t="s">
        <v>57</v>
      </c>
      <c r="H76" s="36"/>
      <c r="I76" s="36"/>
      <c r="J76" s="114" t="s">
        <v>58</v>
      </c>
      <c r="K76" s="36"/>
      <c r="L76" s="34"/>
    </row>
    <row r="77" spans="2:12" s="1" customFormat="1" ht="14.4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34"/>
    </row>
    <row r="81" spans="2:12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34"/>
    </row>
    <row r="82" spans="2:12" s="1" customFormat="1" ht="24.95" customHeight="1">
      <c r="B82" s="34"/>
      <c r="C82" s="21" t="s">
        <v>109</v>
      </c>
      <c r="L82" s="34"/>
    </row>
    <row r="83" spans="2:12" s="1" customFormat="1" ht="6.95" customHeight="1">
      <c r="B83" s="34"/>
      <c r="L83" s="34"/>
    </row>
    <row r="84" spans="2:12" s="1" customFormat="1" ht="12" customHeight="1">
      <c r="B84" s="34"/>
      <c r="C84" s="27" t="s">
        <v>16</v>
      </c>
      <c r="L84" s="34"/>
    </row>
    <row r="85" spans="2:12" s="1" customFormat="1" ht="16.5" customHeight="1">
      <c r="B85" s="34"/>
      <c r="E85" s="254" t="str">
        <f>E7</f>
        <v>Oprava havárie kanalizace Tělocvična Škola</v>
      </c>
      <c r="F85" s="255"/>
      <c r="G85" s="255"/>
      <c r="H85" s="255"/>
      <c r="L85" s="34"/>
    </row>
    <row r="86" spans="2:12" s="1" customFormat="1" ht="12" customHeight="1">
      <c r="B86" s="34"/>
      <c r="C86" s="27" t="s">
        <v>105</v>
      </c>
      <c r="L86" s="34"/>
    </row>
    <row r="87" spans="2:12" s="1" customFormat="1" ht="16.5" customHeight="1">
      <c r="B87" s="34"/>
      <c r="E87" s="210" t="str">
        <f>E9</f>
        <v>002 - Vnější část</v>
      </c>
      <c r="F87" s="256"/>
      <c r="G87" s="256"/>
      <c r="H87" s="256"/>
      <c r="L87" s="34"/>
    </row>
    <row r="88" spans="2:12" s="1" customFormat="1" ht="6.95" customHeight="1">
      <c r="B88" s="34"/>
      <c r="L88" s="34"/>
    </row>
    <row r="89" spans="2:12" s="1" customFormat="1" ht="12" customHeight="1">
      <c r="B89" s="34"/>
      <c r="C89" s="27" t="s">
        <v>22</v>
      </c>
      <c r="F89" s="25" t="str">
        <f>F12</f>
        <v>Město Albrechtice</v>
      </c>
      <c r="I89" s="27" t="s">
        <v>24</v>
      </c>
      <c r="J89" s="54" t="str">
        <f>IF(J12="","",J12)</f>
        <v>14. 9. 2023</v>
      </c>
      <c r="L89" s="34"/>
    </row>
    <row r="90" spans="2:12" s="1" customFormat="1" ht="6.95" customHeight="1">
      <c r="B90" s="34"/>
      <c r="L90" s="34"/>
    </row>
    <row r="91" spans="2:12" s="1" customFormat="1" ht="15.2" customHeight="1">
      <c r="B91" s="34"/>
      <c r="C91" s="27" t="s">
        <v>28</v>
      </c>
      <c r="F91" s="25" t="str">
        <f>E15</f>
        <v>Město Albrechtice</v>
      </c>
      <c r="I91" s="27" t="s">
        <v>33</v>
      </c>
      <c r="J91" s="30" t="str">
        <f>E21</f>
        <v xml:space="preserve"> </v>
      </c>
      <c r="L91" s="34"/>
    </row>
    <row r="92" spans="2:12" s="1" customFormat="1" ht="15.2" customHeight="1">
      <c r="B92" s="34"/>
      <c r="C92" s="27" t="s">
        <v>31</v>
      </c>
      <c r="F92" s="25" t="str">
        <f>IF(E18="","",E18)</f>
        <v>Vyplň údaj</v>
      </c>
      <c r="I92" s="27" t="s">
        <v>36</v>
      </c>
      <c r="J92" s="30" t="str">
        <f>E24</f>
        <v>p.Stupal Petr</v>
      </c>
      <c r="L92" s="34"/>
    </row>
    <row r="93" spans="2:12" s="1" customFormat="1" ht="10.35" customHeight="1">
      <c r="B93" s="34"/>
      <c r="L93" s="34"/>
    </row>
    <row r="94" spans="2:12" s="1" customFormat="1" ht="29.25" customHeight="1">
      <c r="B94" s="34"/>
      <c r="C94" s="115" t="s">
        <v>110</v>
      </c>
      <c r="D94" s="101"/>
      <c r="E94" s="101"/>
      <c r="F94" s="101"/>
      <c r="G94" s="101"/>
      <c r="H94" s="101"/>
      <c r="I94" s="101"/>
      <c r="J94" s="116" t="s">
        <v>111</v>
      </c>
      <c r="K94" s="101"/>
      <c r="L94" s="34"/>
    </row>
    <row r="95" spans="2:12" s="1" customFormat="1" ht="10.35" customHeight="1">
      <c r="B95" s="34"/>
      <c r="L95" s="34"/>
    </row>
    <row r="96" spans="2:47" s="1" customFormat="1" ht="22.9" customHeight="1">
      <c r="B96" s="34"/>
      <c r="C96" s="117" t="s">
        <v>112</v>
      </c>
      <c r="J96" s="68">
        <f>J134</f>
        <v>0</v>
      </c>
      <c r="L96" s="34"/>
      <c r="AU96" s="17" t="s">
        <v>113</v>
      </c>
    </row>
    <row r="97" spans="2:12" s="8" customFormat="1" ht="24.95" customHeight="1">
      <c r="B97" s="118"/>
      <c r="D97" s="119" t="s">
        <v>114</v>
      </c>
      <c r="E97" s="120"/>
      <c r="F97" s="120"/>
      <c r="G97" s="120"/>
      <c r="H97" s="120"/>
      <c r="I97" s="120"/>
      <c r="J97" s="121">
        <f>J135</f>
        <v>0</v>
      </c>
      <c r="L97" s="118"/>
    </row>
    <row r="98" spans="2:12" s="9" customFormat="1" ht="19.9" customHeight="1">
      <c r="B98" s="122"/>
      <c r="D98" s="123" t="s">
        <v>115</v>
      </c>
      <c r="E98" s="124"/>
      <c r="F98" s="124"/>
      <c r="G98" s="124"/>
      <c r="H98" s="124"/>
      <c r="I98" s="124"/>
      <c r="J98" s="125">
        <f>J136</f>
        <v>0</v>
      </c>
      <c r="L98" s="122"/>
    </row>
    <row r="99" spans="2:12" s="9" customFormat="1" ht="19.9" customHeight="1">
      <c r="B99" s="122"/>
      <c r="D99" s="123" t="s">
        <v>117</v>
      </c>
      <c r="E99" s="124"/>
      <c r="F99" s="124"/>
      <c r="G99" s="124"/>
      <c r="H99" s="124"/>
      <c r="I99" s="124"/>
      <c r="J99" s="125">
        <f>J220</f>
        <v>0</v>
      </c>
      <c r="L99" s="122"/>
    </row>
    <row r="100" spans="2:12" s="9" customFormat="1" ht="19.9" customHeight="1">
      <c r="B100" s="122"/>
      <c r="D100" s="123" t="s">
        <v>1158</v>
      </c>
      <c r="E100" s="124"/>
      <c r="F100" s="124"/>
      <c r="G100" s="124"/>
      <c r="H100" s="124"/>
      <c r="I100" s="124"/>
      <c r="J100" s="125">
        <f>J240</f>
        <v>0</v>
      </c>
      <c r="L100" s="122"/>
    </row>
    <row r="101" spans="2:12" s="9" customFormat="1" ht="19.9" customHeight="1">
      <c r="B101" s="122"/>
      <c r="D101" s="123" t="s">
        <v>1159</v>
      </c>
      <c r="E101" s="124"/>
      <c r="F101" s="124"/>
      <c r="G101" s="124"/>
      <c r="H101" s="124"/>
      <c r="I101" s="124"/>
      <c r="J101" s="125">
        <f>J249</f>
        <v>0</v>
      </c>
      <c r="L101" s="122"/>
    </row>
    <row r="102" spans="2:12" s="9" customFormat="1" ht="19.9" customHeight="1">
      <c r="B102" s="122"/>
      <c r="D102" s="123" t="s">
        <v>119</v>
      </c>
      <c r="E102" s="124"/>
      <c r="F102" s="124"/>
      <c r="G102" s="124"/>
      <c r="H102" s="124"/>
      <c r="I102" s="124"/>
      <c r="J102" s="125">
        <f>J329</f>
        <v>0</v>
      </c>
      <c r="L102" s="122"/>
    </row>
    <row r="103" spans="2:12" s="9" customFormat="1" ht="19.9" customHeight="1">
      <c r="B103" s="122"/>
      <c r="D103" s="123" t="s">
        <v>120</v>
      </c>
      <c r="E103" s="124"/>
      <c r="F103" s="124"/>
      <c r="G103" s="124"/>
      <c r="H103" s="124"/>
      <c r="I103" s="124"/>
      <c r="J103" s="125">
        <f>J350</f>
        <v>0</v>
      </c>
      <c r="L103" s="122"/>
    </row>
    <row r="104" spans="2:12" s="9" customFormat="1" ht="19.9" customHeight="1">
      <c r="B104" s="122"/>
      <c r="D104" s="123" t="s">
        <v>121</v>
      </c>
      <c r="E104" s="124"/>
      <c r="F104" s="124"/>
      <c r="G104" s="124"/>
      <c r="H104" s="124"/>
      <c r="I104" s="124"/>
      <c r="J104" s="125">
        <f>J358</f>
        <v>0</v>
      </c>
      <c r="L104" s="122"/>
    </row>
    <row r="105" spans="2:12" s="1" customFormat="1" ht="21.75" customHeight="1">
      <c r="B105" s="34"/>
      <c r="L105" s="34"/>
    </row>
    <row r="106" spans="2:12" s="1" customFormat="1" ht="6.95" customHeight="1">
      <c r="B106" s="34"/>
      <c r="L106" s="34"/>
    </row>
    <row r="107" spans="2:14" s="1" customFormat="1" ht="29.25" customHeight="1">
      <c r="B107" s="34"/>
      <c r="C107" s="117" t="s">
        <v>129</v>
      </c>
      <c r="J107" s="126">
        <f>ROUND(J108+J109+J110+J111+J112+J113,2)</f>
        <v>0</v>
      </c>
      <c r="L107" s="34"/>
      <c r="N107" s="127" t="s">
        <v>46</v>
      </c>
    </row>
    <row r="108" spans="2:65" s="1" customFormat="1" ht="18" customHeight="1">
      <c r="B108" s="34"/>
      <c r="D108" s="230" t="s">
        <v>130</v>
      </c>
      <c r="E108" s="229"/>
      <c r="F108" s="229"/>
      <c r="J108" s="92">
        <v>0</v>
      </c>
      <c r="L108" s="128"/>
      <c r="M108" s="129"/>
      <c r="N108" s="130" t="s">
        <v>47</v>
      </c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31" t="s">
        <v>131</v>
      </c>
      <c r="AZ108" s="129"/>
      <c r="BA108" s="129"/>
      <c r="BB108" s="129"/>
      <c r="BC108" s="129"/>
      <c r="BD108" s="129"/>
      <c r="BE108" s="132">
        <f aca="true" t="shared" si="0" ref="BE108:BE113">IF(N108="základní",J108,0)</f>
        <v>0</v>
      </c>
      <c r="BF108" s="132">
        <f aca="true" t="shared" si="1" ref="BF108:BF113">IF(N108="snížená",J108,0)</f>
        <v>0</v>
      </c>
      <c r="BG108" s="132">
        <f aca="true" t="shared" si="2" ref="BG108:BG113">IF(N108="zákl. přenesená",J108,0)</f>
        <v>0</v>
      </c>
      <c r="BH108" s="132">
        <f aca="true" t="shared" si="3" ref="BH108:BH113">IF(N108="sníž. přenesená",J108,0)</f>
        <v>0</v>
      </c>
      <c r="BI108" s="132">
        <f aca="true" t="shared" si="4" ref="BI108:BI113">IF(N108="nulová",J108,0)</f>
        <v>0</v>
      </c>
      <c r="BJ108" s="131" t="s">
        <v>21</v>
      </c>
      <c r="BK108" s="129"/>
      <c r="BL108" s="129"/>
      <c r="BM108" s="129"/>
    </row>
    <row r="109" spans="2:65" s="1" customFormat="1" ht="18" customHeight="1">
      <c r="B109" s="34"/>
      <c r="D109" s="230" t="s">
        <v>132</v>
      </c>
      <c r="E109" s="229"/>
      <c r="F109" s="229"/>
      <c r="J109" s="92">
        <v>0</v>
      </c>
      <c r="L109" s="128"/>
      <c r="M109" s="129"/>
      <c r="N109" s="130" t="s">
        <v>47</v>
      </c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31" t="s">
        <v>131</v>
      </c>
      <c r="AZ109" s="129"/>
      <c r="BA109" s="129"/>
      <c r="BB109" s="129"/>
      <c r="BC109" s="129"/>
      <c r="BD109" s="129"/>
      <c r="BE109" s="132">
        <f t="shared" si="0"/>
        <v>0</v>
      </c>
      <c r="BF109" s="132">
        <f t="shared" si="1"/>
        <v>0</v>
      </c>
      <c r="BG109" s="132">
        <f t="shared" si="2"/>
        <v>0</v>
      </c>
      <c r="BH109" s="132">
        <f t="shared" si="3"/>
        <v>0</v>
      </c>
      <c r="BI109" s="132">
        <f t="shared" si="4"/>
        <v>0</v>
      </c>
      <c r="BJ109" s="131" t="s">
        <v>21</v>
      </c>
      <c r="BK109" s="129"/>
      <c r="BL109" s="129"/>
      <c r="BM109" s="129"/>
    </row>
    <row r="110" spans="2:65" s="1" customFormat="1" ht="18" customHeight="1">
      <c r="B110" s="34"/>
      <c r="D110" s="230" t="s">
        <v>133</v>
      </c>
      <c r="E110" s="229"/>
      <c r="F110" s="229"/>
      <c r="J110" s="92">
        <v>0</v>
      </c>
      <c r="L110" s="128"/>
      <c r="M110" s="129"/>
      <c r="N110" s="130" t="s">
        <v>47</v>
      </c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31" t="s">
        <v>131</v>
      </c>
      <c r="AZ110" s="129"/>
      <c r="BA110" s="129"/>
      <c r="BB110" s="129"/>
      <c r="BC110" s="129"/>
      <c r="BD110" s="129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21</v>
      </c>
      <c r="BK110" s="129"/>
      <c r="BL110" s="129"/>
      <c r="BM110" s="129"/>
    </row>
    <row r="111" spans="2:65" s="1" customFormat="1" ht="18" customHeight="1">
      <c r="B111" s="34"/>
      <c r="D111" s="230" t="s">
        <v>134</v>
      </c>
      <c r="E111" s="229"/>
      <c r="F111" s="229"/>
      <c r="J111" s="92">
        <v>0</v>
      </c>
      <c r="L111" s="128"/>
      <c r="M111" s="129"/>
      <c r="N111" s="130" t="s">
        <v>47</v>
      </c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31" t="s">
        <v>131</v>
      </c>
      <c r="AZ111" s="129"/>
      <c r="BA111" s="129"/>
      <c r="BB111" s="129"/>
      <c r="BC111" s="129"/>
      <c r="BD111" s="129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21</v>
      </c>
      <c r="BK111" s="129"/>
      <c r="BL111" s="129"/>
      <c r="BM111" s="129"/>
    </row>
    <row r="112" spans="2:65" s="1" customFormat="1" ht="18" customHeight="1">
      <c r="B112" s="34"/>
      <c r="D112" s="230" t="s">
        <v>135</v>
      </c>
      <c r="E112" s="229"/>
      <c r="F112" s="229"/>
      <c r="J112" s="92">
        <v>0</v>
      </c>
      <c r="L112" s="128"/>
      <c r="M112" s="129"/>
      <c r="N112" s="130" t="s">
        <v>47</v>
      </c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31" t="s">
        <v>131</v>
      </c>
      <c r="AZ112" s="129"/>
      <c r="BA112" s="129"/>
      <c r="BB112" s="129"/>
      <c r="BC112" s="129"/>
      <c r="BD112" s="129"/>
      <c r="BE112" s="132">
        <f t="shared" si="0"/>
        <v>0</v>
      </c>
      <c r="BF112" s="132">
        <f t="shared" si="1"/>
        <v>0</v>
      </c>
      <c r="BG112" s="132">
        <f t="shared" si="2"/>
        <v>0</v>
      </c>
      <c r="BH112" s="132">
        <f t="shared" si="3"/>
        <v>0</v>
      </c>
      <c r="BI112" s="132">
        <f t="shared" si="4"/>
        <v>0</v>
      </c>
      <c r="BJ112" s="131" t="s">
        <v>21</v>
      </c>
      <c r="BK112" s="129"/>
      <c r="BL112" s="129"/>
      <c r="BM112" s="129"/>
    </row>
    <row r="113" spans="2:65" s="1" customFormat="1" ht="18" customHeight="1">
      <c r="B113" s="34"/>
      <c r="D113" s="91" t="s">
        <v>136</v>
      </c>
      <c r="J113" s="92">
        <f>ROUND(J30*T113,2)</f>
        <v>0</v>
      </c>
      <c r="L113" s="128"/>
      <c r="M113" s="129"/>
      <c r="N113" s="130" t="s">
        <v>47</v>
      </c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31" t="s">
        <v>137</v>
      </c>
      <c r="AZ113" s="129"/>
      <c r="BA113" s="129"/>
      <c r="BB113" s="129"/>
      <c r="BC113" s="129"/>
      <c r="BD113" s="129"/>
      <c r="BE113" s="132">
        <f t="shared" si="0"/>
        <v>0</v>
      </c>
      <c r="BF113" s="132">
        <f t="shared" si="1"/>
        <v>0</v>
      </c>
      <c r="BG113" s="132">
        <f t="shared" si="2"/>
        <v>0</v>
      </c>
      <c r="BH113" s="132">
        <f t="shared" si="3"/>
        <v>0</v>
      </c>
      <c r="BI113" s="132">
        <f t="shared" si="4"/>
        <v>0</v>
      </c>
      <c r="BJ113" s="131" t="s">
        <v>21</v>
      </c>
      <c r="BK113" s="129"/>
      <c r="BL113" s="129"/>
      <c r="BM113" s="129"/>
    </row>
    <row r="114" spans="2:12" s="1" customFormat="1" ht="11.25">
      <c r="B114" s="34"/>
      <c r="L114" s="34"/>
    </row>
    <row r="115" spans="2:12" s="1" customFormat="1" ht="29.25" customHeight="1">
      <c r="B115" s="34"/>
      <c r="C115" s="100" t="s">
        <v>103</v>
      </c>
      <c r="D115" s="101"/>
      <c r="E115" s="101"/>
      <c r="F115" s="101"/>
      <c r="G115" s="101"/>
      <c r="H115" s="101"/>
      <c r="I115" s="101"/>
      <c r="J115" s="102">
        <f>ROUND(J96+J107,2)</f>
        <v>0</v>
      </c>
      <c r="K115" s="101"/>
      <c r="L115" s="34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4"/>
    </row>
    <row r="120" spans="2:12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34"/>
    </row>
    <row r="121" spans="2:12" s="1" customFormat="1" ht="24.95" customHeight="1">
      <c r="B121" s="34"/>
      <c r="C121" s="21" t="s">
        <v>138</v>
      </c>
      <c r="L121" s="34"/>
    </row>
    <row r="122" spans="2:12" s="1" customFormat="1" ht="6.95" customHeight="1">
      <c r="B122" s="34"/>
      <c r="L122" s="34"/>
    </row>
    <row r="123" spans="2:12" s="1" customFormat="1" ht="12" customHeight="1">
      <c r="B123" s="34"/>
      <c r="C123" s="27" t="s">
        <v>16</v>
      </c>
      <c r="L123" s="34"/>
    </row>
    <row r="124" spans="2:12" s="1" customFormat="1" ht="16.5" customHeight="1">
      <c r="B124" s="34"/>
      <c r="E124" s="254" t="str">
        <f>E7</f>
        <v>Oprava havárie kanalizace Tělocvična Škola</v>
      </c>
      <c r="F124" s="255"/>
      <c r="G124" s="255"/>
      <c r="H124" s="255"/>
      <c r="L124" s="34"/>
    </row>
    <row r="125" spans="2:12" s="1" customFormat="1" ht="12" customHeight="1">
      <c r="B125" s="34"/>
      <c r="C125" s="27" t="s">
        <v>105</v>
      </c>
      <c r="L125" s="34"/>
    </row>
    <row r="126" spans="2:12" s="1" customFormat="1" ht="16.5" customHeight="1">
      <c r="B126" s="34"/>
      <c r="E126" s="210" t="str">
        <f>E9</f>
        <v>002 - Vnější část</v>
      </c>
      <c r="F126" s="256"/>
      <c r="G126" s="256"/>
      <c r="H126" s="256"/>
      <c r="L126" s="34"/>
    </row>
    <row r="127" spans="2:12" s="1" customFormat="1" ht="6.95" customHeight="1">
      <c r="B127" s="34"/>
      <c r="L127" s="34"/>
    </row>
    <row r="128" spans="2:12" s="1" customFormat="1" ht="12" customHeight="1">
      <c r="B128" s="34"/>
      <c r="C128" s="27" t="s">
        <v>22</v>
      </c>
      <c r="F128" s="25" t="str">
        <f>F12</f>
        <v>Město Albrechtice</v>
      </c>
      <c r="I128" s="27" t="s">
        <v>24</v>
      </c>
      <c r="J128" s="54" t="str">
        <f>IF(J12="","",J12)</f>
        <v>14. 9. 2023</v>
      </c>
      <c r="L128" s="34"/>
    </row>
    <row r="129" spans="2:12" s="1" customFormat="1" ht="6.95" customHeight="1">
      <c r="B129" s="34"/>
      <c r="L129" s="34"/>
    </row>
    <row r="130" spans="2:12" s="1" customFormat="1" ht="15.2" customHeight="1">
      <c r="B130" s="34"/>
      <c r="C130" s="27" t="s">
        <v>28</v>
      </c>
      <c r="F130" s="25" t="str">
        <f>E15</f>
        <v>Město Albrechtice</v>
      </c>
      <c r="I130" s="27" t="s">
        <v>33</v>
      </c>
      <c r="J130" s="30" t="str">
        <f>E21</f>
        <v xml:space="preserve"> </v>
      </c>
      <c r="L130" s="34"/>
    </row>
    <row r="131" spans="2:12" s="1" customFormat="1" ht="15.2" customHeight="1">
      <c r="B131" s="34"/>
      <c r="C131" s="27" t="s">
        <v>31</v>
      </c>
      <c r="F131" s="25" t="str">
        <f>IF(E18="","",E18)</f>
        <v>Vyplň údaj</v>
      </c>
      <c r="I131" s="27" t="s">
        <v>36</v>
      </c>
      <c r="J131" s="30" t="str">
        <f>E24</f>
        <v>p.Stupal Petr</v>
      </c>
      <c r="L131" s="34"/>
    </row>
    <row r="132" spans="2:12" s="1" customFormat="1" ht="10.35" customHeight="1">
      <c r="B132" s="34"/>
      <c r="L132" s="34"/>
    </row>
    <row r="133" spans="2:20" s="10" customFormat="1" ht="29.25" customHeight="1">
      <c r="B133" s="133"/>
      <c r="C133" s="134" t="s">
        <v>139</v>
      </c>
      <c r="D133" s="135" t="s">
        <v>67</v>
      </c>
      <c r="E133" s="135" t="s">
        <v>63</v>
      </c>
      <c r="F133" s="135" t="s">
        <v>64</v>
      </c>
      <c r="G133" s="135" t="s">
        <v>140</v>
      </c>
      <c r="H133" s="135" t="s">
        <v>141</v>
      </c>
      <c r="I133" s="135" t="s">
        <v>142</v>
      </c>
      <c r="J133" s="135" t="s">
        <v>111</v>
      </c>
      <c r="K133" s="136" t="s">
        <v>143</v>
      </c>
      <c r="L133" s="133"/>
      <c r="M133" s="61" t="s">
        <v>1</v>
      </c>
      <c r="N133" s="62" t="s">
        <v>46</v>
      </c>
      <c r="O133" s="62" t="s">
        <v>144</v>
      </c>
      <c r="P133" s="62" t="s">
        <v>145</v>
      </c>
      <c r="Q133" s="62" t="s">
        <v>146</v>
      </c>
      <c r="R133" s="62" t="s">
        <v>147</v>
      </c>
      <c r="S133" s="62" t="s">
        <v>148</v>
      </c>
      <c r="T133" s="63" t="s">
        <v>149</v>
      </c>
    </row>
    <row r="134" spans="2:63" s="1" customFormat="1" ht="22.9" customHeight="1">
      <c r="B134" s="34"/>
      <c r="C134" s="66" t="s">
        <v>150</v>
      </c>
      <c r="J134" s="137">
        <f>BK134</f>
        <v>0</v>
      </c>
      <c r="L134" s="34"/>
      <c r="M134" s="64"/>
      <c r="N134" s="55"/>
      <c r="O134" s="55"/>
      <c r="P134" s="138">
        <f>P135</f>
        <v>0</v>
      </c>
      <c r="Q134" s="55"/>
      <c r="R134" s="138">
        <f>R135</f>
        <v>141.4739218</v>
      </c>
      <c r="S134" s="55"/>
      <c r="T134" s="139">
        <f>T135</f>
        <v>19.308</v>
      </c>
      <c r="AT134" s="17" t="s">
        <v>81</v>
      </c>
      <c r="AU134" s="17" t="s">
        <v>113</v>
      </c>
      <c r="BK134" s="140">
        <f>BK135</f>
        <v>0</v>
      </c>
    </row>
    <row r="135" spans="2:63" s="11" customFormat="1" ht="25.9" customHeight="1">
      <c r="B135" s="141"/>
      <c r="D135" s="142" t="s">
        <v>81</v>
      </c>
      <c r="E135" s="143" t="s">
        <v>151</v>
      </c>
      <c r="F135" s="143" t="s">
        <v>152</v>
      </c>
      <c r="I135" s="144"/>
      <c r="J135" s="145">
        <f>BK135</f>
        <v>0</v>
      </c>
      <c r="L135" s="141"/>
      <c r="M135" s="146"/>
      <c r="P135" s="147">
        <f>P136+P220+P240+P249+P329+P350+P358</f>
        <v>0</v>
      </c>
      <c r="R135" s="147">
        <f>R136+R220+R240+R249+R329+R350+R358</f>
        <v>141.4739218</v>
      </c>
      <c r="T135" s="148">
        <f>T136+T220+T240+T249+T329+T350+T358</f>
        <v>19.308</v>
      </c>
      <c r="AR135" s="142" t="s">
        <v>21</v>
      </c>
      <c r="AT135" s="149" t="s">
        <v>81</v>
      </c>
      <c r="AU135" s="149" t="s">
        <v>82</v>
      </c>
      <c r="AY135" s="142" t="s">
        <v>153</v>
      </c>
      <c r="BK135" s="150">
        <f>BK136+BK220+BK240+BK249+BK329+BK350+BK358</f>
        <v>0</v>
      </c>
    </row>
    <row r="136" spans="2:63" s="11" customFormat="1" ht="22.9" customHeight="1">
      <c r="B136" s="141"/>
      <c r="D136" s="142" t="s">
        <v>81</v>
      </c>
      <c r="E136" s="151" t="s">
        <v>21</v>
      </c>
      <c r="F136" s="151" t="s">
        <v>154</v>
      </c>
      <c r="I136" s="144"/>
      <c r="J136" s="152">
        <f>BK136</f>
        <v>0</v>
      </c>
      <c r="L136" s="141"/>
      <c r="M136" s="146"/>
      <c r="P136" s="147">
        <f>SUM(P137:P219)</f>
        <v>0</v>
      </c>
      <c r="R136" s="147">
        <f>SUM(R137:R219)</f>
        <v>0</v>
      </c>
      <c r="T136" s="148">
        <f>SUM(T137:T219)</f>
        <v>19.308</v>
      </c>
      <c r="AR136" s="142" t="s">
        <v>21</v>
      </c>
      <c r="AT136" s="149" t="s">
        <v>81</v>
      </c>
      <c r="AU136" s="149" t="s">
        <v>21</v>
      </c>
      <c r="AY136" s="142" t="s">
        <v>153</v>
      </c>
      <c r="BK136" s="150">
        <f>SUM(BK137:BK219)</f>
        <v>0</v>
      </c>
    </row>
    <row r="137" spans="2:65" s="1" customFormat="1" ht="24.2" customHeight="1">
      <c r="B137" s="34"/>
      <c r="C137" s="153" t="s">
        <v>21</v>
      </c>
      <c r="D137" s="153" t="s">
        <v>155</v>
      </c>
      <c r="E137" s="154" t="s">
        <v>1160</v>
      </c>
      <c r="F137" s="155" t="s">
        <v>1161</v>
      </c>
      <c r="G137" s="156" t="s">
        <v>264</v>
      </c>
      <c r="H137" s="157">
        <v>64.8</v>
      </c>
      <c r="I137" s="158"/>
      <c r="J137" s="159">
        <f>ROUND(I137*H137,2)</f>
        <v>0</v>
      </c>
      <c r="K137" s="155" t="s">
        <v>159</v>
      </c>
      <c r="L137" s="34"/>
      <c r="M137" s="160" t="s">
        <v>1</v>
      </c>
      <c r="N137" s="127" t="s">
        <v>47</v>
      </c>
      <c r="P137" s="161">
        <f>O137*H137</f>
        <v>0</v>
      </c>
      <c r="Q137" s="161">
        <v>0</v>
      </c>
      <c r="R137" s="161">
        <f>Q137*H137</f>
        <v>0</v>
      </c>
      <c r="S137" s="161">
        <v>0.26</v>
      </c>
      <c r="T137" s="162">
        <f>S137*H137</f>
        <v>16.848</v>
      </c>
      <c r="AR137" s="163" t="s">
        <v>160</v>
      </c>
      <c r="AT137" s="163" t="s">
        <v>155</v>
      </c>
      <c r="AU137" s="163" t="s">
        <v>91</v>
      </c>
      <c r="AY137" s="17" t="s">
        <v>153</v>
      </c>
      <c r="BE137" s="96">
        <f>IF(N137="základní",J137,0)</f>
        <v>0</v>
      </c>
      <c r="BF137" s="96">
        <f>IF(N137="snížená",J137,0)</f>
        <v>0</v>
      </c>
      <c r="BG137" s="96">
        <f>IF(N137="zákl. přenesená",J137,0)</f>
        <v>0</v>
      </c>
      <c r="BH137" s="96">
        <f>IF(N137="sníž. přenesená",J137,0)</f>
        <v>0</v>
      </c>
      <c r="BI137" s="96">
        <f>IF(N137="nulová",J137,0)</f>
        <v>0</v>
      </c>
      <c r="BJ137" s="17" t="s">
        <v>21</v>
      </c>
      <c r="BK137" s="96">
        <f>ROUND(I137*H137,2)</f>
        <v>0</v>
      </c>
      <c r="BL137" s="17" t="s">
        <v>160</v>
      </c>
      <c r="BM137" s="163" t="s">
        <v>1162</v>
      </c>
    </row>
    <row r="138" spans="2:47" s="1" customFormat="1" ht="39">
      <c r="B138" s="34"/>
      <c r="D138" s="164" t="s">
        <v>162</v>
      </c>
      <c r="F138" s="165" t="s">
        <v>1163</v>
      </c>
      <c r="I138" s="129"/>
      <c r="L138" s="34"/>
      <c r="M138" s="166"/>
      <c r="T138" s="58"/>
      <c r="AT138" s="17" t="s">
        <v>162</v>
      </c>
      <c r="AU138" s="17" t="s">
        <v>91</v>
      </c>
    </row>
    <row r="139" spans="2:47" s="1" customFormat="1" ht="11.25">
      <c r="B139" s="34"/>
      <c r="D139" s="167" t="s">
        <v>164</v>
      </c>
      <c r="F139" s="168" t="s">
        <v>1164</v>
      </c>
      <c r="I139" s="129"/>
      <c r="L139" s="34"/>
      <c r="M139" s="166"/>
      <c r="T139" s="58"/>
      <c r="AT139" s="17" t="s">
        <v>164</v>
      </c>
      <c r="AU139" s="17" t="s">
        <v>91</v>
      </c>
    </row>
    <row r="140" spans="2:51" s="12" customFormat="1" ht="11.25">
      <c r="B140" s="169"/>
      <c r="D140" s="164" t="s">
        <v>166</v>
      </c>
      <c r="E140" s="170" t="s">
        <v>1</v>
      </c>
      <c r="F140" s="171" t="s">
        <v>1165</v>
      </c>
      <c r="H140" s="172">
        <v>64.8</v>
      </c>
      <c r="I140" s="173"/>
      <c r="L140" s="169"/>
      <c r="M140" s="174"/>
      <c r="T140" s="175"/>
      <c r="AT140" s="170" t="s">
        <v>166</v>
      </c>
      <c r="AU140" s="170" t="s">
        <v>91</v>
      </c>
      <c r="AV140" s="12" t="s">
        <v>91</v>
      </c>
      <c r="AW140" s="12" t="s">
        <v>35</v>
      </c>
      <c r="AX140" s="12" t="s">
        <v>21</v>
      </c>
      <c r="AY140" s="170" t="s">
        <v>153</v>
      </c>
    </row>
    <row r="141" spans="2:65" s="1" customFormat="1" ht="16.5" customHeight="1">
      <c r="B141" s="34"/>
      <c r="C141" s="153" t="s">
        <v>91</v>
      </c>
      <c r="D141" s="153" t="s">
        <v>155</v>
      </c>
      <c r="E141" s="154" t="s">
        <v>1166</v>
      </c>
      <c r="F141" s="155" t="s">
        <v>1167</v>
      </c>
      <c r="G141" s="156" t="s">
        <v>411</v>
      </c>
      <c r="H141" s="157">
        <v>12</v>
      </c>
      <c r="I141" s="158"/>
      <c r="J141" s="159">
        <f>ROUND(I141*H141,2)</f>
        <v>0</v>
      </c>
      <c r="K141" s="155" t="s">
        <v>159</v>
      </c>
      <c r="L141" s="34"/>
      <c r="M141" s="160" t="s">
        <v>1</v>
      </c>
      <c r="N141" s="127" t="s">
        <v>47</v>
      </c>
      <c r="P141" s="161">
        <f>O141*H141</f>
        <v>0</v>
      </c>
      <c r="Q141" s="161">
        <v>0</v>
      </c>
      <c r="R141" s="161">
        <f>Q141*H141</f>
        <v>0</v>
      </c>
      <c r="S141" s="161">
        <v>0.205</v>
      </c>
      <c r="T141" s="162">
        <f>S141*H141</f>
        <v>2.46</v>
      </c>
      <c r="AR141" s="163" t="s">
        <v>160</v>
      </c>
      <c r="AT141" s="163" t="s">
        <v>155</v>
      </c>
      <c r="AU141" s="163" t="s">
        <v>91</v>
      </c>
      <c r="AY141" s="17" t="s">
        <v>153</v>
      </c>
      <c r="BE141" s="96">
        <f>IF(N141="základní",J141,0)</f>
        <v>0</v>
      </c>
      <c r="BF141" s="96">
        <f>IF(N141="snížená",J141,0)</f>
        <v>0</v>
      </c>
      <c r="BG141" s="96">
        <f>IF(N141="zákl. přenesená",J141,0)</f>
        <v>0</v>
      </c>
      <c r="BH141" s="96">
        <f>IF(N141="sníž. přenesená",J141,0)</f>
        <v>0</v>
      </c>
      <c r="BI141" s="96">
        <f>IF(N141="nulová",J141,0)</f>
        <v>0</v>
      </c>
      <c r="BJ141" s="17" t="s">
        <v>21</v>
      </c>
      <c r="BK141" s="96">
        <f>ROUND(I141*H141,2)</f>
        <v>0</v>
      </c>
      <c r="BL141" s="17" t="s">
        <v>160</v>
      </c>
      <c r="BM141" s="163" t="s">
        <v>1168</v>
      </c>
    </row>
    <row r="142" spans="2:47" s="1" customFormat="1" ht="29.25">
      <c r="B142" s="34"/>
      <c r="D142" s="164" t="s">
        <v>162</v>
      </c>
      <c r="F142" s="165" t="s">
        <v>1169</v>
      </c>
      <c r="I142" s="129"/>
      <c r="L142" s="34"/>
      <c r="M142" s="166"/>
      <c r="T142" s="58"/>
      <c r="AT142" s="17" t="s">
        <v>162</v>
      </c>
      <c r="AU142" s="17" t="s">
        <v>91</v>
      </c>
    </row>
    <row r="143" spans="2:47" s="1" customFormat="1" ht="11.25">
      <c r="B143" s="34"/>
      <c r="D143" s="167" t="s">
        <v>164</v>
      </c>
      <c r="F143" s="168" t="s">
        <v>1170</v>
      </c>
      <c r="I143" s="129"/>
      <c r="L143" s="34"/>
      <c r="M143" s="166"/>
      <c r="T143" s="58"/>
      <c r="AT143" s="17" t="s">
        <v>164</v>
      </c>
      <c r="AU143" s="17" t="s">
        <v>91</v>
      </c>
    </row>
    <row r="144" spans="2:65" s="1" customFormat="1" ht="33" customHeight="1">
      <c r="B144" s="34"/>
      <c r="C144" s="153" t="s">
        <v>180</v>
      </c>
      <c r="D144" s="153" t="s">
        <v>155</v>
      </c>
      <c r="E144" s="154" t="s">
        <v>1171</v>
      </c>
      <c r="F144" s="155" t="s">
        <v>1172</v>
      </c>
      <c r="G144" s="156" t="s">
        <v>158</v>
      </c>
      <c r="H144" s="157">
        <v>18.736</v>
      </c>
      <c r="I144" s="158"/>
      <c r="J144" s="159">
        <f>ROUND(I144*H144,2)</f>
        <v>0</v>
      </c>
      <c r="K144" s="155" t="s">
        <v>159</v>
      </c>
      <c r="L144" s="34"/>
      <c r="M144" s="160" t="s">
        <v>1</v>
      </c>
      <c r="N144" s="127" t="s">
        <v>47</v>
      </c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63" t="s">
        <v>160</v>
      </c>
      <c r="AT144" s="163" t="s">
        <v>155</v>
      </c>
      <c r="AU144" s="163" t="s">
        <v>91</v>
      </c>
      <c r="AY144" s="17" t="s">
        <v>153</v>
      </c>
      <c r="BE144" s="96">
        <f>IF(N144="základní",J144,0)</f>
        <v>0</v>
      </c>
      <c r="BF144" s="96">
        <f>IF(N144="snížená",J144,0)</f>
        <v>0</v>
      </c>
      <c r="BG144" s="96">
        <f>IF(N144="zákl. přenesená",J144,0)</f>
        <v>0</v>
      </c>
      <c r="BH144" s="96">
        <f>IF(N144="sníž. přenesená",J144,0)</f>
        <v>0</v>
      </c>
      <c r="BI144" s="96">
        <f>IF(N144="nulová",J144,0)</f>
        <v>0</v>
      </c>
      <c r="BJ144" s="17" t="s">
        <v>21</v>
      </c>
      <c r="BK144" s="96">
        <f>ROUND(I144*H144,2)</f>
        <v>0</v>
      </c>
      <c r="BL144" s="17" t="s">
        <v>160</v>
      </c>
      <c r="BM144" s="163" t="s">
        <v>1173</v>
      </c>
    </row>
    <row r="145" spans="2:47" s="1" customFormat="1" ht="29.25">
      <c r="B145" s="34"/>
      <c r="D145" s="164" t="s">
        <v>162</v>
      </c>
      <c r="F145" s="165" t="s">
        <v>1174</v>
      </c>
      <c r="I145" s="129"/>
      <c r="L145" s="34"/>
      <c r="M145" s="166"/>
      <c r="T145" s="58"/>
      <c r="AT145" s="17" t="s">
        <v>162</v>
      </c>
      <c r="AU145" s="17" t="s">
        <v>91</v>
      </c>
    </row>
    <row r="146" spans="2:47" s="1" customFormat="1" ht="11.25">
      <c r="B146" s="34"/>
      <c r="D146" s="167" t="s">
        <v>164</v>
      </c>
      <c r="F146" s="168" t="s">
        <v>1175</v>
      </c>
      <c r="I146" s="129"/>
      <c r="L146" s="34"/>
      <c r="M146" s="166"/>
      <c r="T146" s="58"/>
      <c r="AT146" s="17" t="s">
        <v>164</v>
      </c>
      <c r="AU146" s="17" t="s">
        <v>91</v>
      </c>
    </row>
    <row r="147" spans="2:51" s="12" customFormat="1" ht="11.25">
      <c r="B147" s="169"/>
      <c r="D147" s="164" t="s">
        <v>166</v>
      </c>
      <c r="E147" s="170" t="s">
        <v>1</v>
      </c>
      <c r="F147" s="171" t="s">
        <v>1176</v>
      </c>
      <c r="H147" s="172">
        <v>0.63</v>
      </c>
      <c r="I147" s="173"/>
      <c r="L147" s="169"/>
      <c r="M147" s="174"/>
      <c r="T147" s="175"/>
      <c r="AT147" s="170" t="s">
        <v>166</v>
      </c>
      <c r="AU147" s="170" t="s">
        <v>91</v>
      </c>
      <c r="AV147" s="12" t="s">
        <v>91</v>
      </c>
      <c r="AW147" s="12" t="s">
        <v>35</v>
      </c>
      <c r="AX147" s="12" t="s">
        <v>82</v>
      </c>
      <c r="AY147" s="170" t="s">
        <v>153</v>
      </c>
    </row>
    <row r="148" spans="2:51" s="12" customFormat="1" ht="11.25">
      <c r="B148" s="169"/>
      <c r="D148" s="164" t="s">
        <v>166</v>
      </c>
      <c r="E148" s="170" t="s">
        <v>1</v>
      </c>
      <c r="F148" s="171" t="s">
        <v>1177</v>
      </c>
      <c r="H148" s="172">
        <v>0.765</v>
      </c>
      <c r="I148" s="173"/>
      <c r="L148" s="169"/>
      <c r="M148" s="174"/>
      <c r="T148" s="175"/>
      <c r="AT148" s="170" t="s">
        <v>166</v>
      </c>
      <c r="AU148" s="170" t="s">
        <v>91</v>
      </c>
      <c r="AV148" s="12" t="s">
        <v>91</v>
      </c>
      <c r="AW148" s="12" t="s">
        <v>35</v>
      </c>
      <c r="AX148" s="12" t="s">
        <v>82</v>
      </c>
      <c r="AY148" s="170" t="s">
        <v>153</v>
      </c>
    </row>
    <row r="149" spans="2:51" s="12" customFormat="1" ht="11.25">
      <c r="B149" s="169"/>
      <c r="D149" s="164" t="s">
        <v>166</v>
      </c>
      <c r="E149" s="170" t="s">
        <v>1</v>
      </c>
      <c r="F149" s="171" t="s">
        <v>1178</v>
      </c>
      <c r="H149" s="172">
        <v>0.9</v>
      </c>
      <c r="I149" s="173"/>
      <c r="L149" s="169"/>
      <c r="M149" s="174"/>
      <c r="T149" s="175"/>
      <c r="AT149" s="170" t="s">
        <v>166</v>
      </c>
      <c r="AU149" s="170" t="s">
        <v>91</v>
      </c>
      <c r="AV149" s="12" t="s">
        <v>91</v>
      </c>
      <c r="AW149" s="12" t="s">
        <v>35</v>
      </c>
      <c r="AX149" s="12" t="s">
        <v>82</v>
      </c>
      <c r="AY149" s="170" t="s">
        <v>153</v>
      </c>
    </row>
    <row r="150" spans="2:51" s="12" customFormat="1" ht="11.25">
      <c r="B150" s="169"/>
      <c r="D150" s="164" t="s">
        <v>166</v>
      </c>
      <c r="E150" s="170" t="s">
        <v>1</v>
      </c>
      <c r="F150" s="171" t="s">
        <v>1179</v>
      </c>
      <c r="H150" s="172">
        <v>1.54</v>
      </c>
      <c r="I150" s="173"/>
      <c r="L150" s="169"/>
      <c r="M150" s="174"/>
      <c r="T150" s="175"/>
      <c r="AT150" s="170" t="s">
        <v>166</v>
      </c>
      <c r="AU150" s="170" t="s">
        <v>91</v>
      </c>
      <c r="AV150" s="12" t="s">
        <v>91</v>
      </c>
      <c r="AW150" s="12" t="s">
        <v>35</v>
      </c>
      <c r="AX150" s="12" t="s">
        <v>82</v>
      </c>
      <c r="AY150" s="170" t="s">
        <v>153</v>
      </c>
    </row>
    <row r="151" spans="2:51" s="12" customFormat="1" ht="11.25">
      <c r="B151" s="169"/>
      <c r="D151" s="164" t="s">
        <v>166</v>
      </c>
      <c r="E151" s="170" t="s">
        <v>1</v>
      </c>
      <c r="F151" s="171" t="s">
        <v>1180</v>
      </c>
      <c r="H151" s="172">
        <v>3.57</v>
      </c>
      <c r="I151" s="173"/>
      <c r="L151" s="169"/>
      <c r="M151" s="174"/>
      <c r="T151" s="175"/>
      <c r="AT151" s="170" t="s">
        <v>166</v>
      </c>
      <c r="AU151" s="170" t="s">
        <v>91</v>
      </c>
      <c r="AV151" s="12" t="s">
        <v>91</v>
      </c>
      <c r="AW151" s="12" t="s">
        <v>35</v>
      </c>
      <c r="AX151" s="12" t="s">
        <v>82</v>
      </c>
      <c r="AY151" s="170" t="s">
        <v>153</v>
      </c>
    </row>
    <row r="152" spans="2:51" s="12" customFormat="1" ht="11.25">
      <c r="B152" s="169"/>
      <c r="D152" s="164" t="s">
        <v>166</v>
      </c>
      <c r="E152" s="170" t="s">
        <v>1</v>
      </c>
      <c r="F152" s="171" t="s">
        <v>1181</v>
      </c>
      <c r="H152" s="172">
        <v>3.15</v>
      </c>
      <c r="I152" s="173"/>
      <c r="L152" s="169"/>
      <c r="M152" s="174"/>
      <c r="T152" s="175"/>
      <c r="AT152" s="170" t="s">
        <v>166</v>
      </c>
      <c r="AU152" s="170" t="s">
        <v>91</v>
      </c>
      <c r="AV152" s="12" t="s">
        <v>91</v>
      </c>
      <c r="AW152" s="12" t="s">
        <v>35</v>
      </c>
      <c r="AX152" s="12" t="s">
        <v>82</v>
      </c>
      <c r="AY152" s="170" t="s">
        <v>153</v>
      </c>
    </row>
    <row r="153" spans="2:51" s="12" customFormat="1" ht="11.25">
      <c r="B153" s="169"/>
      <c r="D153" s="164" t="s">
        <v>166</v>
      </c>
      <c r="E153" s="170" t="s">
        <v>1</v>
      </c>
      <c r="F153" s="171" t="s">
        <v>1182</v>
      </c>
      <c r="H153" s="172">
        <v>8.181</v>
      </c>
      <c r="I153" s="173"/>
      <c r="L153" s="169"/>
      <c r="M153" s="174"/>
      <c r="T153" s="175"/>
      <c r="AT153" s="170" t="s">
        <v>166</v>
      </c>
      <c r="AU153" s="170" t="s">
        <v>91</v>
      </c>
      <c r="AV153" s="12" t="s">
        <v>91</v>
      </c>
      <c r="AW153" s="12" t="s">
        <v>35</v>
      </c>
      <c r="AX153" s="12" t="s">
        <v>82</v>
      </c>
      <c r="AY153" s="170" t="s">
        <v>153</v>
      </c>
    </row>
    <row r="154" spans="2:51" s="13" customFormat="1" ht="11.25">
      <c r="B154" s="176"/>
      <c r="D154" s="164" t="s">
        <v>166</v>
      </c>
      <c r="E154" s="177" t="s">
        <v>1</v>
      </c>
      <c r="F154" s="178" t="s">
        <v>174</v>
      </c>
      <c r="H154" s="179">
        <v>18.736</v>
      </c>
      <c r="I154" s="180"/>
      <c r="L154" s="176"/>
      <c r="M154" s="181"/>
      <c r="T154" s="182"/>
      <c r="AT154" s="177" t="s">
        <v>166</v>
      </c>
      <c r="AU154" s="177" t="s">
        <v>91</v>
      </c>
      <c r="AV154" s="13" t="s">
        <v>160</v>
      </c>
      <c r="AW154" s="13" t="s">
        <v>35</v>
      </c>
      <c r="AX154" s="13" t="s">
        <v>21</v>
      </c>
      <c r="AY154" s="177" t="s">
        <v>153</v>
      </c>
    </row>
    <row r="155" spans="2:65" s="1" customFormat="1" ht="33" customHeight="1">
      <c r="B155" s="34"/>
      <c r="C155" s="153" t="s">
        <v>160</v>
      </c>
      <c r="D155" s="153" t="s">
        <v>155</v>
      </c>
      <c r="E155" s="154" t="s">
        <v>1183</v>
      </c>
      <c r="F155" s="155" t="s">
        <v>1184</v>
      </c>
      <c r="G155" s="156" t="s">
        <v>158</v>
      </c>
      <c r="H155" s="157">
        <v>32.34</v>
      </c>
      <c r="I155" s="158"/>
      <c r="J155" s="159">
        <f>ROUND(I155*H155,2)</f>
        <v>0</v>
      </c>
      <c r="K155" s="155" t="s">
        <v>159</v>
      </c>
      <c r="L155" s="34"/>
      <c r="M155" s="160" t="s">
        <v>1</v>
      </c>
      <c r="N155" s="127" t="s">
        <v>47</v>
      </c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160</v>
      </c>
      <c r="AT155" s="163" t="s">
        <v>155</v>
      </c>
      <c r="AU155" s="163" t="s">
        <v>91</v>
      </c>
      <c r="AY155" s="17" t="s">
        <v>153</v>
      </c>
      <c r="BE155" s="96">
        <f>IF(N155="základní",J155,0)</f>
        <v>0</v>
      </c>
      <c r="BF155" s="96">
        <f>IF(N155="snížená",J155,0)</f>
        <v>0</v>
      </c>
      <c r="BG155" s="96">
        <f>IF(N155="zákl. přenesená",J155,0)</f>
        <v>0</v>
      </c>
      <c r="BH155" s="96">
        <f>IF(N155="sníž. přenesená",J155,0)</f>
        <v>0</v>
      </c>
      <c r="BI155" s="96">
        <f>IF(N155="nulová",J155,0)</f>
        <v>0</v>
      </c>
      <c r="BJ155" s="17" t="s">
        <v>21</v>
      </c>
      <c r="BK155" s="96">
        <f>ROUND(I155*H155,2)</f>
        <v>0</v>
      </c>
      <c r="BL155" s="17" t="s">
        <v>160</v>
      </c>
      <c r="BM155" s="163" t="s">
        <v>1185</v>
      </c>
    </row>
    <row r="156" spans="2:47" s="1" customFormat="1" ht="29.25">
      <c r="B156" s="34"/>
      <c r="D156" s="164" t="s">
        <v>162</v>
      </c>
      <c r="F156" s="165" t="s">
        <v>1186</v>
      </c>
      <c r="I156" s="129"/>
      <c r="L156" s="34"/>
      <c r="M156" s="166"/>
      <c r="T156" s="58"/>
      <c r="AT156" s="17" t="s">
        <v>162</v>
      </c>
      <c r="AU156" s="17" t="s">
        <v>91</v>
      </c>
    </row>
    <row r="157" spans="2:47" s="1" customFormat="1" ht="11.25">
      <c r="B157" s="34"/>
      <c r="D157" s="167" t="s">
        <v>164</v>
      </c>
      <c r="F157" s="168" t="s">
        <v>1187</v>
      </c>
      <c r="I157" s="129"/>
      <c r="L157" s="34"/>
      <c r="M157" s="166"/>
      <c r="T157" s="58"/>
      <c r="AT157" s="17" t="s">
        <v>164</v>
      </c>
      <c r="AU157" s="17" t="s">
        <v>91</v>
      </c>
    </row>
    <row r="158" spans="2:65" s="1" customFormat="1" ht="33" customHeight="1">
      <c r="B158" s="34"/>
      <c r="C158" s="153" t="s">
        <v>193</v>
      </c>
      <c r="D158" s="153" t="s">
        <v>155</v>
      </c>
      <c r="E158" s="154" t="s">
        <v>1188</v>
      </c>
      <c r="F158" s="155" t="s">
        <v>1189</v>
      </c>
      <c r="G158" s="156" t="s">
        <v>158</v>
      </c>
      <c r="H158" s="157">
        <v>18.736</v>
      </c>
      <c r="I158" s="158"/>
      <c r="J158" s="159">
        <f>ROUND(I158*H158,2)</f>
        <v>0</v>
      </c>
      <c r="K158" s="155" t="s">
        <v>159</v>
      </c>
      <c r="L158" s="34"/>
      <c r="M158" s="160" t="s">
        <v>1</v>
      </c>
      <c r="N158" s="127" t="s">
        <v>47</v>
      </c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160</v>
      </c>
      <c r="AT158" s="163" t="s">
        <v>155</v>
      </c>
      <c r="AU158" s="163" t="s">
        <v>91</v>
      </c>
      <c r="AY158" s="17" t="s">
        <v>153</v>
      </c>
      <c r="BE158" s="96">
        <f>IF(N158="základní",J158,0)</f>
        <v>0</v>
      </c>
      <c r="BF158" s="96">
        <f>IF(N158="snížená",J158,0)</f>
        <v>0</v>
      </c>
      <c r="BG158" s="96">
        <f>IF(N158="zákl. přenesená",J158,0)</f>
        <v>0</v>
      </c>
      <c r="BH158" s="96">
        <f>IF(N158="sníž. přenesená",J158,0)</f>
        <v>0</v>
      </c>
      <c r="BI158" s="96">
        <f>IF(N158="nulová",J158,0)</f>
        <v>0</v>
      </c>
      <c r="BJ158" s="17" t="s">
        <v>21</v>
      </c>
      <c r="BK158" s="96">
        <f>ROUND(I158*H158,2)</f>
        <v>0</v>
      </c>
      <c r="BL158" s="17" t="s">
        <v>160</v>
      </c>
      <c r="BM158" s="163" t="s">
        <v>1190</v>
      </c>
    </row>
    <row r="159" spans="2:47" s="1" customFormat="1" ht="29.25">
      <c r="B159" s="34"/>
      <c r="D159" s="164" t="s">
        <v>162</v>
      </c>
      <c r="F159" s="165" t="s">
        <v>1191</v>
      </c>
      <c r="I159" s="129"/>
      <c r="L159" s="34"/>
      <c r="M159" s="166"/>
      <c r="T159" s="58"/>
      <c r="AT159" s="17" t="s">
        <v>162</v>
      </c>
      <c r="AU159" s="17" t="s">
        <v>91</v>
      </c>
    </row>
    <row r="160" spans="2:47" s="1" customFormat="1" ht="11.25">
      <c r="B160" s="34"/>
      <c r="D160" s="167" t="s">
        <v>164</v>
      </c>
      <c r="F160" s="168" t="s">
        <v>1192</v>
      </c>
      <c r="I160" s="129"/>
      <c r="L160" s="34"/>
      <c r="M160" s="166"/>
      <c r="T160" s="58"/>
      <c r="AT160" s="17" t="s">
        <v>164</v>
      </c>
      <c r="AU160" s="17" t="s">
        <v>91</v>
      </c>
    </row>
    <row r="161" spans="2:65" s="1" customFormat="1" ht="33" customHeight="1">
      <c r="B161" s="34"/>
      <c r="C161" s="153" t="s">
        <v>200</v>
      </c>
      <c r="D161" s="153" t="s">
        <v>155</v>
      </c>
      <c r="E161" s="154" t="s">
        <v>1193</v>
      </c>
      <c r="F161" s="155" t="s">
        <v>1194</v>
      </c>
      <c r="G161" s="156" t="s">
        <v>158</v>
      </c>
      <c r="H161" s="157">
        <v>32.34</v>
      </c>
      <c r="I161" s="158"/>
      <c r="J161" s="159">
        <f>ROUND(I161*H161,2)</f>
        <v>0</v>
      </c>
      <c r="K161" s="155" t="s">
        <v>159</v>
      </c>
      <c r="L161" s="34"/>
      <c r="M161" s="160" t="s">
        <v>1</v>
      </c>
      <c r="N161" s="127" t="s">
        <v>47</v>
      </c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63" t="s">
        <v>160</v>
      </c>
      <c r="AT161" s="163" t="s">
        <v>155</v>
      </c>
      <c r="AU161" s="163" t="s">
        <v>91</v>
      </c>
      <c r="AY161" s="17" t="s">
        <v>153</v>
      </c>
      <c r="BE161" s="96">
        <f>IF(N161="základní",J161,0)</f>
        <v>0</v>
      </c>
      <c r="BF161" s="96">
        <f>IF(N161="snížená",J161,0)</f>
        <v>0</v>
      </c>
      <c r="BG161" s="96">
        <f>IF(N161="zákl. přenesená",J161,0)</f>
        <v>0</v>
      </c>
      <c r="BH161" s="96">
        <f>IF(N161="sníž. přenesená",J161,0)</f>
        <v>0</v>
      </c>
      <c r="BI161" s="96">
        <f>IF(N161="nulová",J161,0)</f>
        <v>0</v>
      </c>
      <c r="BJ161" s="17" t="s">
        <v>21</v>
      </c>
      <c r="BK161" s="96">
        <f>ROUND(I161*H161,2)</f>
        <v>0</v>
      </c>
      <c r="BL161" s="17" t="s">
        <v>160</v>
      </c>
      <c r="BM161" s="163" t="s">
        <v>1195</v>
      </c>
    </row>
    <row r="162" spans="2:47" s="1" customFormat="1" ht="29.25">
      <c r="B162" s="34"/>
      <c r="D162" s="164" t="s">
        <v>162</v>
      </c>
      <c r="F162" s="165" t="s">
        <v>1196</v>
      </c>
      <c r="I162" s="129"/>
      <c r="L162" s="34"/>
      <c r="M162" s="166"/>
      <c r="T162" s="58"/>
      <c r="AT162" s="17" t="s">
        <v>162</v>
      </c>
      <c r="AU162" s="17" t="s">
        <v>91</v>
      </c>
    </row>
    <row r="163" spans="2:47" s="1" customFormat="1" ht="11.25">
      <c r="B163" s="34"/>
      <c r="D163" s="167" t="s">
        <v>164</v>
      </c>
      <c r="F163" s="168" t="s">
        <v>1197</v>
      </c>
      <c r="I163" s="129"/>
      <c r="L163" s="34"/>
      <c r="M163" s="166"/>
      <c r="T163" s="58"/>
      <c r="AT163" s="17" t="s">
        <v>164</v>
      </c>
      <c r="AU163" s="17" t="s">
        <v>91</v>
      </c>
    </row>
    <row r="164" spans="2:51" s="12" customFormat="1" ht="11.25">
      <c r="B164" s="169"/>
      <c r="D164" s="164" t="s">
        <v>166</v>
      </c>
      <c r="E164" s="170" t="s">
        <v>1</v>
      </c>
      <c r="F164" s="171" t="s">
        <v>1198</v>
      </c>
      <c r="H164" s="172">
        <v>32.34</v>
      </c>
      <c r="I164" s="173"/>
      <c r="L164" s="169"/>
      <c r="M164" s="174"/>
      <c r="T164" s="175"/>
      <c r="AT164" s="170" t="s">
        <v>166</v>
      </c>
      <c r="AU164" s="170" t="s">
        <v>91</v>
      </c>
      <c r="AV164" s="12" t="s">
        <v>91</v>
      </c>
      <c r="AW164" s="12" t="s">
        <v>35</v>
      </c>
      <c r="AX164" s="12" t="s">
        <v>21</v>
      </c>
      <c r="AY164" s="170" t="s">
        <v>153</v>
      </c>
    </row>
    <row r="165" spans="2:65" s="1" customFormat="1" ht="24.2" customHeight="1">
      <c r="B165" s="34"/>
      <c r="C165" s="153" t="s">
        <v>206</v>
      </c>
      <c r="D165" s="153" t="s">
        <v>155</v>
      </c>
      <c r="E165" s="154" t="s">
        <v>1199</v>
      </c>
      <c r="F165" s="155" t="s">
        <v>1200</v>
      </c>
      <c r="G165" s="156" t="s">
        <v>158</v>
      </c>
      <c r="H165" s="157">
        <v>32.371</v>
      </c>
      <c r="I165" s="158"/>
      <c r="J165" s="159">
        <f>ROUND(I165*H165,2)</f>
        <v>0</v>
      </c>
      <c r="K165" s="155" t="s">
        <v>159</v>
      </c>
      <c r="L165" s="34"/>
      <c r="M165" s="160" t="s">
        <v>1</v>
      </c>
      <c r="N165" s="127" t="s">
        <v>47</v>
      </c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AR165" s="163" t="s">
        <v>160</v>
      </c>
      <c r="AT165" s="163" t="s">
        <v>155</v>
      </c>
      <c r="AU165" s="163" t="s">
        <v>91</v>
      </c>
      <c r="AY165" s="17" t="s">
        <v>153</v>
      </c>
      <c r="BE165" s="96">
        <f>IF(N165="základní",J165,0)</f>
        <v>0</v>
      </c>
      <c r="BF165" s="96">
        <f>IF(N165="snížená",J165,0)</f>
        <v>0</v>
      </c>
      <c r="BG165" s="96">
        <f>IF(N165="zákl. přenesená",J165,0)</f>
        <v>0</v>
      </c>
      <c r="BH165" s="96">
        <f>IF(N165="sníž. přenesená",J165,0)</f>
        <v>0</v>
      </c>
      <c r="BI165" s="96">
        <f>IF(N165="nulová",J165,0)</f>
        <v>0</v>
      </c>
      <c r="BJ165" s="17" t="s">
        <v>21</v>
      </c>
      <c r="BK165" s="96">
        <f>ROUND(I165*H165,2)</f>
        <v>0</v>
      </c>
      <c r="BL165" s="17" t="s">
        <v>160</v>
      </c>
      <c r="BM165" s="163" t="s">
        <v>1201</v>
      </c>
    </row>
    <row r="166" spans="2:47" s="1" customFormat="1" ht="39">
      <c r="B166" s="34"/>
      <c r="D166" s="164" t="s">
        <v>162</v>
      </c>
      <c r="F166" s="165" t="s">
        <v>1202</v>
      </c>
      <c r="I166" s="129"/>
      <c r="L166" s="34"/>
      <c r="M166" s="166"/>
      <c r="T166" s="58"/>
      <c r="AT166" s="17" t="s">
        <v>162</v>
      </c>
      <c r="AU166" s="17" t="s">
        <v>91</v>
      </c>
    </row>
    <row r="167" spans="2:47" s="1" customFormat="1" ht="11.25">
      <c r="B167" s="34"/>
      <c r="D167" s="167" t="s">
        <v>164</v>
      </c>
      <c r="F167" s="168" t="s">
        <v>1203</v>
      </c>
      <c r="I167" s="129"/>
      <c r="L167" s="34"/>
      <c r="M167" s="166"/>
      <c r="T167" s="58"/>
      <c r="AT167" s="17" t="s">
        <v>164</v>
      </c>
      <c r="AU167" s="17" t="s">
        <v>91</v>
      </c>
    </row>
    <row r="168" spans="2:51" s="12" customFormat="1" ht="11.25">
      <c r="B168" s="169"/>
      <c r="D168" s="164" t="s">
        <v>166</v>
      </c>
      <c r="E168" s="170" t="s">
        <v>1</v>
      </c>
      <c r="F168" s="171" t="s">
        <v>1204</v>
      </c>
      <c r="H168" s="172">
        <v>18.736</v>
      </c>
      <c r="I168" s="173"/>
      <c r="L168" s="169"/>
      <c r="M168" s="174"/>
      <c r="T168" s="175"/>
      <c r="AT168" s="170" t="s">
        <v>166</v>
      </c>
      <c r="AU168" s="170" t="s">
        <v>91</v>
      </c>
      <c r="AV168" s="12" t="s">
        <v>91</v>
      </c>
      <c r="AW168" s="12" t="s">
        <v>35</v>
      </c>
      <c r="AX168" s="12" t="s">
        <v>82</v>
      </c>
      <c r="AY168" s="170" t="s">
        <v>153</v>
      </c>
    </row>
    <row r="169" spans="2:51" s="12" customFormat="1" ht="11.25">
      <c r="B169" s="169"/>
      <c r="D169" s="164" t="s">
        <v>166</v>
      </c>
      <c r="E169" s="170" t="s">
        <v>1</v>
      </c>
      <c r="F169" s="171" t="s">
        <v>1205</v>
      </c>
      <c r="H169" s="172">
        <v>32.34</v>
      </c>
      <c r="I169" s="173"/>
      <c r="L169" s="169"/>
      <c r="M169" s="174"/>
      <c r="T169" s="175"/>
      <c r="AT169" s="170" t="s">
        <v>166</v>
      </c>
      <c r="AU169" s="170" t="s">
        <v>91</v>
      </c>
      <c r="AV169" s="12" t="s">
        <v>91</v>
      </c>
      <c r="AW169" s="12" t="s">
        <v>35</v>
      </c>
      <c r="AX169" s="12" t="s">
        <v>82</v>
      </c>
      <c r="AY169" s="170" t="s">
        <v>153</v>
      </c>
    </row>
    <row r="170" spans="2:51" s="12" customFormat="1" ht="11.25">
      <c r="B170" s="169"/>
      <c r="D170" s="164" t="s">
        <v>166</v>
      </c>
      <c r="E170" s="170" t="s">
        <v>1</v>
      </c>
      <c r="F170" s="171" t="s">
        <v>1206</v>
      </c>
      <c r="H170" s="172">
        <v>-18.705</v>
      </c>
      <c r="I170" s="173"/>
      <c r="L170" s="169"/>
      <c r="M170" s="174"/>
      <c r="T170" s="175"/>
      <c r="AT170" s="170" t="s">
        <v>166</v>
      </c>
      <c r="AU170" s="170" t="s">
        <v>91</v>
      </c>
      <c r="AV170" s="12" t="s">
        <v>91</v>
      </c>
      <c r="AW170" s="12" t="s">
        <v>35</v>
      </c>
      <c r="AX170" s="12" t="s">
        <v>82</v>
      </c>
      <c r="AY170" s="170" t="s">
        <v>153</v>
      </c>
    </row>
    <row r="171" spans="2:51" s="13" customFormat="1" ht="11.25">
      <c r="B171" s="176"/>
      <c r="D171" s="164" t="s">
        <v>166</v>
      </c>
      <c r="E171" s="177" t="s">
        <v>1</v>
      </c>
      <c r="F171" s="178" t="s">
        <v>174</v>
      </c>
      <c r="H171" s="179">
        <v>32.371</v>
      </c>
      <c r="I171" s="180"/>
      <c r="L171" s="176"/>
      <c r="M171" s="181"/>
      <c r="T171" s="182"/>
      <c r="AT171" s="177" t="s">
        <v>166</v>
      </c>
      <c r="AU171" s="177" t="s">
        <v>91</v>
      </c>
      <c r="AV171" s="13" t="s">
        <v>160</v>
      </c>
      <c r="AW171" s="13" t="s">
        <v>35</v>
      </c>
      <c r="AX171" s="13" t="s">
        <v>21</v>
      </c>
      <c r="AY171" s="177" t="s">
        <v>153</v>
      </c>
    </row>
    <row r="172" spans="2:65" s="1" customFormat="1" ht="24.2" customHeight="1">
      <c r="B172" s="34"/>
      <c r="C172" s="153" t="s">
        <v>212</v>
      </c>
      <c r="D172" s="153" t="s">
        <v>155</v>
      </c>
      <c r="E172" s="154" t="s">
        <v>1207</v>
      </c>
      <c r="F172" s="155" t="s">
        <v>1208</v>
      </c>
      <c r="G172" s="156" t="s">
        <v>158</v>
      </c>
      <c r="H172" s="157">
        <v>32.371</v>
      </c>
      <c r="I172" s="158"/>
      <c r="J172" s="159">
        <f>ROUND(I172*H172,2)</f>
        <v>0</v>
      </c>
      <c r="K172" s="155" t="s">
        <v>159</v>
      </c>
      <c r="L172" s="34"/>
      <c r="M172" s="160" t="s">
        <v>1</v>
      </c>
      <c r="N172" s="127" t="s">
        <v>47</v>
      </c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AR172" s="163" t="s">
        <v>160</v>
      </c>
      <c r="AT172" s="163" t="s">
        <v>155</v>
      </c>
      <c r="AU172" s="163" t="s">
        <v>91</v>
      </c>
      <c r="AY172" s="17" t="s">
        <v>153</v>
      </c>
      <c r="BE172" s="96">
        <f>IF(N172="základní",J172,0)</f>
        <v>0</v>
      </c>
      <c r="BF172" s="96">
        <f>IF(N172="snížená",J172,0)</f>
        <v>0</v>
      </c>
      <c r="BG172" s="96">
        <f>IF(N172="zákl. přenesená",J172,0)</f>
        <v>0</v>
      </c>
      <c r="BH172" s="96">
        <f>IF(N172="sníž. přenesená",J172,0)</f>
        <v>0</v>
      </c>
      <c r="BI172" s="96">
        <f>IF(N172="nulová",J172,0)</f>
        <v>0</v>
      </c>
      <c r="BJ172" s="17" t="s">
        <v>21</v>
      </c>
      <c r="BK172" s="96">
        <f>ROUND(I172*H172,2)</f>
        <v>0</v>
      </c>
      <c r="BL172" s="17" t="s">
        <v>160</v>
      </c>
      <c r="BM172" s="163" t="s">
        <v>1209</v>
      </c>
    </row>
    <row r="173" spans="2:47" s="1" customFormat="1" ht="39">
      <c r="B173" s="34"/>
      <c r="D173" s="164" t="s">
        <v>162</v>
      </c>
      <c r="F173" s="165" t="s">
        <v>1210</v>
      </c>
      <c r="I173" s="129"/>
      <c r="L173" s="34"/>
      <c r="M173" s="166"/>
      <c r="T173" s="58"/>
      <c r="AT173" s="17" t="s">
        <v>162</v>
      </c>
      <c r="AU173" s="17" t="s">
        <v>91</v>
      </c>
    </row>
    <row r="174" spans="2:47" s="1" customFormat="1" ht="11.25">
      <c r="B174" s="34"/>
      <c r="D174" s="167" t="s">
        <v>164</v>
      </c>
      <c r="F174" s="168" t="s">
        <v>1211</v>
      </c>
      <c r="I174" s="129"/>
      <c r="L174" s="34"/>
      <c r="M174" s="166"/>
      <c r="T174" s="58"/>
      <c r="AT174" s="17" t="s">
        <v>164</v>
      </c>
      <c r="AU174" s="17" t="s">
        <v>91</v>
      </c>
    </row>
    <row r="175" spans="2:65" s="1" customFormat="1" ht="37.9" customHeight="1">
      <c r="B175" s="34"/>
      <c r="C175" s="153" t="s">
        <v>218</v>
      </c>
      <c r="D175" s="153" t="s">
        <v>155</v>
      </c>
      <c r="E175" s="154" t="s">
        <v>213</v>
      </c>
      <c r="F175" s="155" t="s">
        <v>214</v>
      </c>
      <c r="G175" s="156" t="s">
        <v>158</v>
      </c>
      <c r="H175" s="157">
        <v>32.371</v>
      </c>
      <c r="I175" s="158"/>
      <c r="J175" s="159">
        <f>ROUND(I175*H175,2)</f>
        <v>0</v>
      </c>
      <c r="K175" s="155" t="s">
        <v>159</v>
      </c>
      <c r="L175" s="34"/>
      <c r="M175" s="160" t="s">
        <v>1</v>
      </c>
      <c r="N175" s="127" t="s">
        <v>47</v>
      </c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AR175" s="163" t="s">
        <v>160</v>
      </c>
      <c r="AT175" s="163" t="s">
        <v>155</v>
      </c>
      <c r="AU175" s="163" t="s">
        <v>91</v>
      </c>
      <c r="AY175" s="17" t="s">
        <v>153</v>
      </c>
      <c r="BE175" s="96">
        <f>IF(N175="základní",J175,0)</f>
        <v>0</v>
      </c>
      <c r="BF175" s="96">
        <f>IF(N175="snížená",J175,0)</f>
        <v>0</v>
      </c>
      <c r="BG175" s="96">
        <f>IF(N175="zákl. přenesená",J175,0)</f>
        <v>0</v>
      </c>
      <c r="BH175" s="96">
        <f>IF(N175="sníž. přenesená",J175,0)</f>
        <v>0</v>
      </c>
      <c r="BI175" s="96">
        <f>IF(N175="nulová",J175,0)</f>
        <v>0</v>
      </c>
      <c r="BJ175" s="17" t="s">
        <v>21</v>
      </c>
      <c r="BK175" s="96">
        <f>ROUND(I175*H175,2)</f>
        <v>0</v>
      </c>
      <c r="BL175" s="17" t="s">
        <v>160</v>
      </c>
      <c r="BM175" s="163" t="s">
        <v>1212</v>
      </c>
    </row>
    <row r="176" spans="2:47" s="1" customFormat="1" ht="39">
      <c r="B176" s="34"/>
      <c r="D176" s="164" t="s">
        <v>162</v>
      </c>
      <c r="F176" s="165" t="s">
        <v>216</v>
      </c>
      <c r="I176" s="129"/>
      <c r="L176" s="34"/>
      <c r="M176" s="166"/>
      <c r="T176" s="58"/>
      <c r="AT176" s="17" t="s">
        <v>162</v>
      </c>
      <c r="AU176" s="17" t="s">
        <v>91</v>
      </c>
    </row>
    <row r="177" spans="2:47" s="1" customFormat="1" ht="11.25">
      <c r="B177" s="34"/>
      <c r="D177" s="167" t="s">
        <v>164</v>
      </c>
      <c r="F177" s="168" t="s">
        <v>217</v>
      </c>
      <c r="I177" s="129"/>
      <c r="L177" s="34"/>
      <c r="M177" s="166"/>
      <c r="T177" s="58"/>
      <c r="AT177" s="17" t="s">
        <v>164</v>
      </c>
      <c r="AU177" s="17" t="s">
        <v>91</v>
      </c>
    </row>
    <row r="178" spans="2:65" s="1" customFormat="1" ht="37.9" customHeight="1">
      <c r="B178" s="34"/>
      <c r="C178" s="153" t="s">
        <v>26</v>
      </c>
      <c r="D178" s="153" t="s">
        <v>155</v>
      </c>
      <c r="E178" s="154" t="s">
        <v>219</v>
      </c>
      <c r="F178" s="155" t="s">
        <v>220</v>
      </c>
      <c r="G178" s="156" t="s">
        <v>158</v>
      </c>
      <c r="H178" s="157">
        <v>874.017</v>
      </c>
      <c r="I178" s="158"/>
      <c r="J178" s="159">
        <f>ROUND(I178*H178,2)</f>
        <v>0</v>
      </c>
      <c r="K178" s="155" t="s">
        <v>159</v>
      </c>
      <c r="L178" s="34"/>
      <c r="M178" s="160" t="s">
        <v>1</v>
      </c>
      <c r="N178" s="127" t="s">
        <v>47</v>
      </c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63" t="s">
        <v>160</v>
      </c>
      <c r="AT178" s="163" t="s">
        <v>155</v>
      </c>
      <c r="AU178" s="163" t="s">
        <v>91</v>
      </c>
      <c r="AY178" s="17" t="s">
        <v>153</v>
      </c>
      <c r="BE178" s="96">
        <f>IF(N178="základní",J178,0)</f>
        <v>0</v>
      </c>
      <c r="BF178" s="96">
        <f>IF(N178="snížená",J178,0)</f>
        <v>0</v>
      </c>
      <c r="BG178" s="96">
        <f>IF(N178="zákl. přenesená",J178,0)</f>
        <v>0</v>
      </c>
      <c r="BH178" s="96">
        <f>IF(N178="sníž. přenesená",J178,0)</f>
        <v>0</v>
      </c>
      <c r="BI178" s="96">
        <f>IF(N178="nulová",J178,0)</f>
        <v>0</v>
      </c>
      <c r="BJ178" s="17" t="s">
        <v>21</v>
      </c>
      <c r="BK178" s="96">
        <f>ROUND(I178*H178,2)</f>
        <v>0</v>
      </c>
      <c r="BL178" s="17" t="s">
        <v>160</v>
      </c>
      <c r="BM178" s="163" t="s">
        <v>1213</v>
      </c>
    </row>
    <row r="179" spans="2:47" s="1" customFormat="1" ht="48.75">
      <c r="B179" s="34"/>
      <c r="D179" s="164" t="s">
        <v>162</v>
      </c>
      <c r="F179" s="165" t="s">
        <v>222</v>
      </c>
      <c r="I179" s="129"/>
      <c r="L179" s="34"/>
      <c r="M179" s="166"/>
      <c r="T179" s="58"/>
      <c r="AT179" s="17" t="s">
        <v>162</v>
      </c>
      <c r="AU179" s="17" t="s">
        <v>91</v>
      </c>
    </row>
    <row r="180" spans="2:47" s="1" customFormat="1" ht="11.25">
      <c r="B180" s="34"/>
      <c r="D180" s="167" t="s">
        <v>164</v>
      </c>
      <c r="F180" s="168" t="s">
        <v>223</v>
      </c>
      <c r="I180" s="129"/>
      <c r="L180" s="34"/>
      <c r="M180" s="166"/>
      <c r="T180" s="58"/>
      <c r="AT180" s="17" t="s">
        <v>164</v>
      </c>
      <c r="AU180" s="17" t="s">
        <v>91</v>
      </c>
    </row>
    <row r="181" spans="2:51" s="12" customFormat="1" ht="11.25">
      <c r="B181" s="169"/>
      <c r="D181" s="164" t="s">
        <v>166</v>
      </c>
      <c r="E181" s="170" t="s">
        <v>1</v>
      </c>
      <c r="F181" s="171" t="s">
        <v>1214</v>
      </c>
      <c r="H181" s="172">
        <v>874.017</v>
      </c>
      <c r="I181" s="173"/>
      <c r="L181" s="169"/>
      <c r="M181" s="174"/>
      <c r="T181" s="175"/>
      <c r="AT181" s="170" t="s">
        <v>166</v>
      </c>
      <c r="AU181" s="170" t="s">
        <v>91</v>
      </c>
      <c r="AV181" s="12" t="s">
        <v>91</v>
      </c>
      <c r="AW181" s="12" t="s">
        <v>35</v>
      </c>
      <c r="AX181" s="12" t="s">
        <v>21</v>
      </c>
      <c r="AY181" s="170" t="s">
        <v>153</v>
      </c>
    </row>
    <row r="182" spans="2:65" s="1" customFormat="1" ht="37.9" customHeight="1">
      <c r="B182" s="34"/>
      <c r="C182" s="153" t="s">
        <v>230</v>
      </c>
      <c r="D182" s="153" t="s">
        <v>155</v>
      </c>
      <c r="E182" s="154" t="s">
        <v>225</v>
      </c>
      <c r="F182" s="155" t="s">
        <v>226</v>
      </c>
      <c r="G182" s="156" t="s">
        <v>158</v>
      </c>
      <c r="H182" s="157">
        <v>32.371</v>
      </c>
      <c r="I182" s="158"/>
      <c r="J182" s="159">
        <f>ROUND(I182*H182,2)</f>
        <v>0</v>
      </c>
      <c r="K182" s="155" t="s">
        <v>159</v>
      </c>
      <c r="L182" s="34"/>
      <c r="M182" s="160" t="s">
        <v>1</v>
      </c>
      <c r="N182" s="127" t="s">
        <v>47</v>
      </c>
      <c r="P182" s="161">
        <f>O182*H182</f>
        <v>0</v>
      </c>
      <c r="Q182" s="161">
        <v>0</v>
      </c>
      <c r="R182" s="161">
        <f>Q182*H182</f>
        <v>0</v>
      </c>
      <c r="S182" s="161">
        <v>0</v>
      </c>
      <c r="T182" s="162">
        <f>S182*H182</f>
        <v>0</v>
      </c>
      <c r="AR182" s="163" t="s">
        <v>160</v>
      </c>
      <c r="AT182" s="163" t="s">
        <v>155</v>
      </c>
      <c r="AU182" s="163" t="s">
        <v>91</v>
      </c>
      <c r="AY182" s="17" t="s">
        <v>153</v>
      </c>
      <c r="BE182" s="96">
        <f>IF(N182="základní",J182,0)</f>
        <v>0</v>
      </c>
      <c r="BF182" s="96">
        <f>IF(N182="snížená",J182,0)</f>
        <v>0</v>
      </c>
      <c r="BG182" s="96">
        <f>IF(N182="zákl. přenesená",J182,0)</f>
        <v>0</v>
      </c>
      <c r="BH182" s="96">
        <f>IF(N182="sníž. přenesená",J182,0)</f>
        <v>0</v>
      </c>
      <c r="BI182" s="96">
        <f>IF(N182="nulová",J182,0)</f>
        <v>0</v>
      </c>
      <c r="BJ182" s="17" t="s">
        <v>21</v>
      </c>
      <c r="BK182" s="96">
        <f>ROUND(I182*H182,2)</f>
        <v>0</v>
      </c>
      <c r="BL182" s="17" t="s">
        <v>160</v>
      </c>
      <c r="BM182" s="163" t="s">
        <v>1215</v>
      </c>
    </row>
    <row r="183" spans="2:47" s="1" customFormat="1" ht="39">
      <c r="B183" s="34"/>
      <c r="D183" s="164" t="s">
        <v>162</v>
      </c>
      <c r="F183" s="165" t="s">
        <v>228</v>
      </c>
      <c r="I183" s="129"/>
      <c r="L183" s="34"/>
      <c r="M183" s="166"/>
      <c r="T183" s="58"/>
      <c r="AT183" s="17" t="s">
        <v>162</v>
      </c>
      <c r="AU183" s="17" t="s">
        <v>91</v>
      </c>
    </row>
    <row r="184" spans="2:47" s="1" customFormat="1" ht="11.25">
      <c r="B184" s="34"/>
      <c r="D184" s="167" t="s">
        <v>164</v>
      </c>
      <c r="F184" s="168" t="s">
        <v>229</v>
      </c>
      <c r="I184" s="129"/>
      <c r="L184" s="34"/>
      <c r="M184" s="166"/>
      <c r="T184" s="58"/>
      <c r="AT184" s="17" t="s">
        <v>164</v>
      </c>
      <c r="AU184" s="17" t="s">
        <v>91</v>
      </c>
    </row>
    <row r="185" spans="2:65" s="1" customFormat="1" ht="37.9" customHeight="1">
      <c r="B185" s="34"/>
      <c r="C185" s="153" t="s">
        <v>236</v>
      </c>
      <c r="D185" s="153" t="s">
        <v>155</v>
      </c>
      <c r="E185" s="154" t="s">
        <v>231</v>
      </c>
      <c r="F185" s="155" t="s">
        <v>232</v>
      </c>
      <c r="G185" s="156" t="s">
        <v>158</v>
      </c>
      <c r="H185" s="157">
        <v>874.017</v>
      </c>
      <c r="I185" s="158"/>
      <c r="J185" s="159">
        <f>ROUND(I185*H185,2)</f>
        <v>0</v>
      </c>
      <c r="K185" s="155" t="s">
        <v>159</v>
      </c>
      <c r="L185" s="34"/>
      <c r="M185" s="160" t="s">
        <v>1</v>
      </c>
      <c r="N185" s="127" t="s">
        <v>47</v>
      </c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160</v>
      </c>
      <c r="AT185" s="163" t="s">
        <v>155</v>
      </c>
      <c r="AU185" s="163" t="s">
        <v>91</v>
      </c>
      <c r="AY185" s="17" t="s">
        <v>153</v>
      </c>
      <c r="BE185" s="96">
        <f>IF(N185="základní",J185,0)</f>
        <v>0</v>
      </c>
      <c r="BF185" s="96">
        <f>IF(N185="snížená",J185,0)</f>
        <v>0</v>
      </c>
      <c r="BG185" s="96">
        <f>IF(N185="zákl. přenesená",J185,0)</f>
        <v>0</v>
      </c>
      <c r="BH185" s="96">
        <f>IF(N185="sníž. přenesená",J185,0)</f>
        <v>0</v>
      </c>
      <c r="BI185" s="96">
        <f>IF(N185="nulová",J185,0)</f>
        <v>0</v>
      </c>
      <c r="BJ185" s="17" t="s">
        <v>21</v>
      </c>
      <c r="BK185" s="96">
        <f>ROUND(I185*H185,2)</f>
        <v>0</v>
      </c>
      <c r="BL185" s="17" t="s">
        <v>160</v>
      </c>
      <c r="BM185" s="163" t="s">
        <v>1216</v>
      </c>
    </row>
    <row r="186" spans="2:47" s="1" customFormat="1" ht="48.75">
      <c r="B186" s="34"/>
      <c r="D186" s="164" t="s">
        <v>162</v>
      </c>
      <c r="F186" s="165" t="s">
        <v>234</v>
      </c>
      <c r="I186" s="129"/>
      <c r="L186" s="34"/>
      <c r="M186" s="166"/>
      <c r="T186" s="58"/>
      <c r="AT186" s="17" t="s">
        <v>162</v>
      </c>
      <c r="AU186" s="17" t="s">
        <v>91</v>
      </c>
    </row>
    <row r="187" spans="2:47" s="1" customFormat="1" ht="11.25">
      <c r="B187" s="34"/>
      <c r="D187" s="167" t="s">
        <v>164</v>
      </c>
      <c r="F187" s="168" t="s">
        <v>235</v>
      </c>
      <c r="I187" s="129"/>
      <c r="L187" s="34"/>
      <c r="M187" s="166"/>
      <c r="T187" s="58"/>
      <c r="AT187" s="17" t="s">
        <v>164</v>
      </c>
      <c r="AU187" s="17" t="s">
        <v>91</v>
      </c>
    </row>
    <row r="188" spans="2:65" s="1" customFormat="1" ht="24.2" customHeight="1">
      <c r="B188" s="34"/>
      <c r="C188" s="153" t="s">
        <v>242</v>
      </c>
      <c r="D188" s="153" t="s">
        <v>155</v>
      </c>
      <c r="E188" s="154" t="s">
        <v>1217</v>
      </c>
      <c r="F188" s="155" t="s">
        <v>1218</v>
      </c>
      <c r="G188" s="156" t="s">
        <v>158</v>
      </c>
      <c r="H188" s="157">
        <v>32.371</v>
      </c>
      <c r="I188" s="158"/>
      <c r="J188" s="159">
        <f>ROUND(I188*H188,2)</f>
        <v>0</v>
      </c>
      <c r="K188" s="155" t="s">
        <v>159</v>
      </c>
      <c r="L188" s="34"/>
      <c r="M188" s="160" t="s">
        <v>1</v>
      </c>
      <c r="N188" s="127" t="s">
        <v>47</v>
      </c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AR188" s="163" t="s">
        <v>160</v>
      </c>
      <c r="AT188" s="163" t="s">
        <v>155</v>
      </c>
      <c r="AU188" s="163" t="s">
        <v>91</v>
      </c>
      <c r="AY188" s="17" t="s">
        <v>153</v>
      </c>
      <c r="BE188" s="96">
        <f>IF(N188="základní",J188,0)</f>
        <v>0</v>
      </c>
      <c r="BF188" s="96">
        <f>IF(N188="snížená",J188,0)</f>
        <v>0</v>
      </c>
      <c r="BG188" s="96">
        <f>IF(N188="zákl. přenesená",J188,0)</f>
        <v>0</v>
      </c>
      <c r="BH188" s="96">
        <f>IF(N188="sníž. přenesená",J188,0)</f>
        <v>0</v>
      </c>
      <c r="BI188" s="96">
        <f>IF(N188="nulová",J188,0)</f>
        <v>0</v>
      </c>
      <c r="BJ188" s="17" t="s">
        <v>21</v>
      </c>
      <c r="BK188" s="96">
        <f>ROUND(I188*H188,2)</f>
        <v>0</v>
      </c>
      <c r="BL188" s="17" t="s">
        <v>160</v>
      </c>
      <c r="BM188" s="163" t="s">
        <v>1219</v>
      </c>
    </row>
    <row r="189" spans="2:47" s="1" customFormat="1" ht="29.25">
      <c r="B189" s="34"/>
      <c r="D189" s="164" t="s">
        <v>162</v>
      </c>
      <c r="F189" s="165" t="s">
        <v>1220</v>
      </c>
      <c r="I189" s="129"/>
      <c r="L189" s="34"/>
      <c r="M189" s="166"/>
      <c r="T189" s="58"/>
      <c r="AT189" s="17" t="s">
        <v>162</v>
      </c>
      <c r="AU189" s="17" t="s">
        <v>91</v>
      </c>
    </row>
    <row r="190" spans="2:47" s="1" customFormat="1" ht="11.25">
      <c r="B190" s="34"/>
      <c r="D190" s="167" t="s">
        <v>164</v>
      </c>
      <c r="F190" s="168" t="s">
        <v>1221</v>
      </c>
      <c r="I190" s="129"/>
      <c r="L190" s="34"/>
      <c r="M190" s="166"/>
      <c r="T190" s="58"/>
      <c r="AT190" s="17" t="s">
        <v>164</v>
      </c>
      <c r="AU190" s="17" t="s">
        <v>91</v>
      </c>
    </row>
    <row r="191" spans="2:65" s="1" customFormat="1" ht="24.2" customHeight="1">
      <c r="B191" s="34"/>
      <c r="C191" s="153" t="s">
        <v>248</v>
      </c>
      <c r="D191" s="153" t="s">
        <v>155</v>
      </c>
      <c r="E191" s="154" t="s">
        <v>1222</v>
      </c>
      <c r="F191" s="155" t="s">
        <v>1223</v>
      </c>
      <c r="G191" s="156" t="s">
        <v>158</v>
      </c>
      <c r="H191" s="157">
        <v>32.371</v>
      </c>
      <c r="I191" s="158"/>
      <c r="J191" s="159">
        <f>ROUND(I191*H191,2)</f>
        <v>0</v>
      </c>
      <c r="K191" s="155" t="s">
        <v>159</v>
      </c>
      <c r="L191" s="34"/>
      <c r="M191" s="160" t="s">
        <v>1</v>
      </c>
      <c r="N191" s="127" t="s">
        <v>47</v>
      </c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63" t="s">
        <v>160</v>
      </c>
      <c r="AT191" s="163" t="s">
        <v>155</v>
      </c>
      <c r="AU191" s="163" t="s">
        <v>91</v>
      </c>
      <c r="AY191" s="17" t="s">
        <v>153</v>
      </c>
      <c r="BE191" s="96">
        <f>IF(N191="základní",J191,0)</f>
        <v>0</v>
      </c>
      <c r="BF191" s="96">
        <f>IF(N191="snížená",J191,0)</f>
        <v>0</v>
      </c>
      <c r="BG191" s="96">
        <f>IF(N191="zákl. přenesená",J191,0)</f>
        <v>0</v>
      </c>
      <c r="BH191" s="96">
        <f>IF(N191="sníž. přenesená",J191,0)</f>
        <v>0</v>
      </c>
      <c r="BI191" s="96">
        <f>IF(N191="nulová",J191,0)</f>
        <v>0</v>
      </c>
      <c r="BJ191" s="17" t="s">
        <v>21</v>
      </c>
      <c r="BK191" s="96">
        <f>ROUND(I191*H191,2)</f>
        <v>0</v>
      </c>
      <c r="BL191" s="17" t="s">
        <v>160</v>
      </c>
      <c r="BM191" s="163" t="s">
        <v>1224</v>
      </c>
    </row>
    <row r="192" spans="2:47" s="1" customFormat="1" ht="29.25">
      <c r="B192" s="34"/>
      <c r="D192" s="164" t="s">
        <v>162</v>
      </c>
      <c r="F192" s="165" t="s">
        <v>1225</v>
      </c>
      <c r="I192" s="129"/>
      <c r="L192" s="34"/>
      <c r="M192" s="166"/>
      <c r="T192" s="58"/>
      <c r="AT192" s="17" t="s">
        <v>162</v>
      </c>
      <c r="AU192" s="17" t="s">
        <v>91</v>
      </c>
    </row>
    <row r="193" spans="2:47" s="1" customFormat="1" ht="11.25">
      <c r="B193" s="34"/>
      <c r="D193" s="167" t="s">
        <v>164</v>
      </c>
      <c r="F193" s="168" t="s">
        <v>1226</v>
      </c>
      <c r="I193" s="129"/>
      <c r="L193" s="34"/>
      <c r="M193" s="166"/>
      <c r="T193" s="58"/>
      <c r="AT193" s="17" t="s">
        <v>164</v>
      </c>
      <c r="AU193" s="17" t="s">
        <v>91</v>
      </c>
    </row>
    <row r="194" spans="2:65" s="1" customFormat="1" ht="16.5" customHeight="1">
      <c r="B194" s="34"/>
      <c r="C194" s="153" t="s">
        <v>8</v>
      </c>
      <c r="D194" s="153" t="s">
        <v>155</v>
      </c>
      <c r="E194" s="154" t="s">
        <v>249</v>
      </c>
      <c r="F194" s="155" t="s">
        <v>250</v>
      </c>
      <c r="G194" s="156" t="s">
        <v>158</v>
      </c>
      <c r="H194" s="157">
        <v>64.743</v>
      </c>
      <c r="I194" s="158"/>
      <c r="J194" s="159">
        <f>ROUND(I194*H194,2)</f>
        <v>0</v>
      </c>
      <c r="K194" s="155" t="s">
        <v>159</v>
      </c>
      <c r="L194" s="34"/>
      <c r="M194" s="160" t="s">
        <v>1</v>
      </c>
      <c r="N194" s="127" t="s">
        <v>47</v>
      </c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AR194" s="163" t="s">
        <v>160</v>
      </c>
      <c r="AT194" s="163" t="s">
        <v>155</v>
      </c>
      <c r="AU194" s="163" t="s">
        <v>91</v>
      </c>
      <c r="AY194" s="17" t="s">
        <v>153</v>
      </c>
      <c r="BE194" s="96">
        <f>IF(N194="základní",J194,0)</f>
        <v>0</v>
      </c>
      <c r="BF194" s="96">
        <f>IF(N194="snížená",J194,0)</f>
        <v>0</v>
      </c>
      <c r="BG194" s="96">
        <f>IF(N194="zákl. přenesená",J194,0)</f>
        <v>0</v>
      </c>
      <c r="BH194" s="96">
        <f>IF(N194="sníž. přenesená",J194,0)</f>
        <v>0</v>
      </c>
      <c r="BI194" s="96">
        <f>IF(N194="nulová",J194,0)</f>
        <v>0</v>
      </c>
      <c r="BJ194" s="17" t="s">
        <v>21</v>
      </c>
      <c r="BK194" s="96">
        <f>ROUND(I194*H194,2)</f>
        <v>0</v>
      </c>
      <c r="BL194" s="17" t="s">
        <v>160</v>
      </c>
      <c r="BM194" s="163" t="s">
        <v>1227</v>
      </c>
    </row>
    <row r="195" spans="2:47" s="1" customFormat="1" ht="29.25">
      <c r="B195" s="34"/>
      <c r="D195" s="164" t="s">
        <v>162</v>
      </c>
      <c r="F195" s="165" t="s">
        <v>252</v>
      </c>
      <c r="I195" s="129"/>
      <c r="L195" s="34"/>
      <c r="M195" s="166"/>
      <c r="T195" s="58"/>
      <c r="AT195" s="17" t="s">
        <v>162</v>
      </c>
      <c r="AU195" s="17" t="s">
        <v>91</v>
      </c>
    </row>
    <row r="196" spans="2:47" s="1" customFormat="1" ht="11.25">
      <c r="B196" s="34"/>
      <c r="D196" s="167" t="s">
        <v>164</v>
      </c>
      <c r="F196" s="168" t="s">
        <v>253</v>
      </c>
      <c r="I196" s="129"/>
      <c r="L196" s="34"/>
      <c r="M196" s="166"/>
      <c r="T196" s="58"/>
      <c r="AT196" s="17" t="s">
        <v>164</v>
      </c>
      <c r="AU196" s="17" t="s">
        <v>91</v>
      </c>
    </row>
    <row r="197" spans="2:51" s="12" customFormat="1" ht="11.25">
      <c r="B197" s="169"/>
      <c r="D197" s="164" t="s">
        <v>166</v>
      </c>
      <c r="E197" s="170" t="s">
        <v>1</v>
      </c>
      <c r="F197" s="171" t="s">
        <v>1228</v>
      </c>
      <c r="H197" s="172">
        <v>37.472</v>
      </c>
      <c r="I197" s="173"/>
      <c r="L197" s="169"/>
      <c r="M197" s="174"/>
      <c r="T197" s="175"/>
      <c r="AT197" s="170" t="s">
        <v>166</v>
      </c>
      <c r="AU197" s="170" t="s">
        <v>91</v>
      </c>
      <c r="AV197" s="12" t="s">
        <v>91</v>
      </c>
      <c r="AW197" s="12" t="s">
        <v>35</v>
      </c>
      <c r="AX197" s="12" t="s">
        <v>82</v>
      </c>
      <c r="AY197" s="170" t="s">
        <v>153</v>
      </c>
    </row>
    <row r="198" spans="2:51" s="12" customFormat="1" ht="11.25">
      <c r="B198" s="169"/>
      <c r="D198" s="164" t="s">
        <v>166</v>
      </c>
      <c r="E198" s="170" t="s">
        <v>1</v>
      </c>
      <c r="F198" s="171" t="s">
        <v>1229</v>
      </c>
      <c r="H198" s="172">
        <v>64.68</v>
      </c>
      <c r="I198" s="173"/>
      <c r="L198" s="169"/>
      <c r="M198" s="174"/>
      <c r="T198" s="175"/>
      <c r="AT198" s="170" t="s">
        <v>166</v>
      </c>
      <c r="AU198" s="170" t="s">
        <v>91</v>
      </c>
      <c r="AV198" s="12" t="s">
        <v>91</v>
      </c>
      <c r="AW198" s="12" t="s">
        <v>35</v>
      </c>
      <c r="AX198" s="12" t="s">
        <v>82</v>
      </c>
      <c r="AY198" s="170" t="s">
        <v>153</v>
      </c>
    </row>
    <row r="199" spans="2:51" s="12" customFormat="1" ht="11.25">
      <c r="B199" s="169"/>
      <c r="D199" s="164" t="s">
        <v>166</v>
      </c>
      <c r="E199" s="170" t="s">
        <v>1</v>
      </c>
      <c r="F199" s="171" t="s">
        <v>1230</v>
      </c>
      <c r="H199" s="172">
        <v>-37.409</v>
      </c>
      <c r="I199" s="173"/>
      <c r="L199" s="169"/>
      <c r="M199" s="174"/>
      <c r="T199" s="175"/>
      <c r="AT199" s="170" t="s">
        <v>166</v>
      </c>
      <c r="AU199" s="170" t="s">
        <v>91</v>
      </c>
      <c r="AV199" s="12" t="s">
        <v>91</v>
      </c>
      <c r="AW199" s="12" t="s">
        <v>35</v>
      </c>
      <c r="AX199" s="12" t="s">
        <v>82</v>
      </c>
      <c r="AY199" s="170" t="s">
        <v>153</v>
      </c>
    </row>
    <row r="200" spans="2:51" s="13" customFormat="1" ht="11.25">
      <c r="B200" s="176"/>
      <c r="D200" s="164" t="s">
        <v>166</v>
      </c>
      <c r="E200" s="177" t="s">
        <v>1</v>
      </c>
      <c r="F200" s="178" t="s">
        <v>174</v>
      </c>
      <c r="H200" s="179">
        <v>64.743</v>
      </c>
      <c r="I200" s="180"/>
      <c r="L200" s="176"/>
      <c r="M200" s="181"/>
      <c r="T200" s="182"/>
      <c r="AT200" s="177" t="s">
        <v>166</v>
      </c>
      <c r="AU200" s="177" t="s">
        <v>91</v>
      </c>
      <c r="AV200" s="13" t="s">
        <v>160</v>
      </c>
      <c r="AW200" s="13" t="s">
        <v>35</v>
      </c>
      <c r="AX200" s="13" t="s">
        <v>21</v>
      </c>
      <c r="AY200" s="177" t="s">
        <v>153</v>
      </c>
    </row>
    <row r="201" spans="2:65" s="1" customFormat="1" ht="24.2" customHeight="1">
      <c r="B201" s="34"/>
      <c r="C201" s="153" t="s">
        <v>261</v>
      </c>
      <c r="D201" s="153" t="s">
        <v>155</v>
      </c>
      <c r="E201" s="154" t="s">
        <v>1231</v>
      </c>
      <c r="F201" s="155" t="s">
        <v>1232</v>
      </c>
      <c r="G201" s="156" t="s">
        <v>158</v>
      </c>
      <c r="H201" s="157">
        <v>37.409</v>
      </c>
      <c r="I201" s="158"/>
      <c r="J201" s="159">
        <f>ROUND(I201*H201,2)</f>
        <v>0</v>
      </c>
      <c r="K201" s="155" t="s">
        <v>159</v>
      </c>
      <c r="L201" s="34"/>
      <c r="M201" s="160" t="s">
        <v>1</v>
      </c>
      <c r="N201" s="127" t="s">
        <v>47</v>
      </c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AR201" s="163" t="s">
        <v>160</v>
      </c>
      <c r="AT201" s="163" t="s">
        <v>155</v>
      </c>
      <c r="AU201" s="163" t="s">
        <v>91</v>
      </c>
      <c r="AY201" s="17" t="s">
        <v>153</v>
      </c>
      <c r="BE201" s="96">
        <f>IF(N201="základní",J201,0)</f>
        <v>0</v>
      </c>
      <c r="BF201" s="96">
        <f>IF(N201="snížená",J201,0)</f>
        <v>0</v>
      </c>
      <c r="BG201" s="96">
        <f>IF(N201="zákl. přenesená",J201,0)</f>
        <v>0</v>
      </c>
      <c r="BH201" s="96">
        <f>IF(N201="sníž. přenesená",J201,0)</f>
        <v>0</v>
      </c>
      <c r="BI201" s="96">
        <f>IF(N201="nulová",J201,0)</f>
        <v>0</v>
      </c>
      <c r="BJ201" s="17" t="s">
        <v>21</v>
      </c>
      <c r="BK201" s="96">
        <f>ROUND(I201*H201,2)</f>
        <v>0</v>
      </c>
      <c r="BL201" s="17" t="s">
        <v>160</v>
      </c>
      <c r="BM201" s="163" t="s">
        <v>1233</v>
      </c>
    </row>
    <row r="202" spans="2:47" s="1" customFormat="1" ht="29.25">
      <c r="B202" s="34"/>
      <c r="D202" s="164" t="s">
        <v>162</v>
      </c>
      <c r="F202" s="165" t="s">
        <v>1234</v>
      </c>
      <c r="I202" s="129"/>
      <c r="L202" s="34"/>
      <c r="M202" s="166"/>
      <c r="T202" s="58"/>
      <c r="AT202" s="17" t="s">
        <v>162</v>
      </c>
      <c r="AU202" s="17" t="s">
        <v>91</v>
      </c>
    </row>
    <row r="203" spans="2:47" s="1" customFormat="1" ht="11.25">
      <c r="B203" s="34"/>
      <c r="D203" s="167" t="s">
        <v>164</v>
      </c>
      <c r="F203" s="168" t="s">
        <v>1235</v>
      </c>
      <c r="I203" s="129"/>
      <c r="L203" s="34"/>
      <c r="M203" s="166"/>
      <c r="T203" s="58"/>
      <c r="AT203" s="17" t="s">
        <v>164</v>
      </c>
      <c r="AU203" s="17" t="s">
        <v>91</v>
      </c>
    </row>
    <row r="204" spans="2:51" s="12" customFormat="1" ht="11.25">
      <c r="B204" s="169"/>
      <c r="D204" s="164" t="s">
        <v>166</v>
      </c>
      <c r="E204" s="170" t="s">
        <v>1</v>
      </c>
      <c r="F204" s="171" t="s">
        <v>1236</v>
      </c>
      <c r="H204" s="172">
        <v>102.152</v>
      </c>
      <c r="I204" s="173"/>
      <c r="L204" s="169"/>
      <c r="M204" s="174"/>
      <c r="T204" s="175"/>
      <c r="AT204" s="170" t="s">
        <v>166</v>
      </c>
      <c r="AU204" s="170" t="s">
        <v>91</v>
      </c>
      <c r="AV204" s="12" t="s">
        <v>91</v>
      </c>
      <c r="AW204" s="12" t="s">
        <v>35</v>
      </c>
      <c r="AX204" s="12" t="s">
        <v>82</v>
      </c>
      <c r="AY204" s="170" t="s">
        <v>153</v>
      </c>
    </row>
    <row r="205" spans="2:51" s="12" customFormat="1" ht="11.25">
      <c r="B205" s="169"/>
      <c r="D205" s="164" t="s">
        <v>166</v>
      </c>
      <c r="E205" s="170" t="s">
        <v>1</v>
      </c>
      <c r="F205" s="171" t="s">
        <v>1237</v>
      </c>
      <c r="H205" s="172">
        <v>-47.163</v>
      </c>
      <c r="I205" s="173"/>
      <c r="L205" s="169"/>
      <c r="M205" s="174"/>
      <c r="T205" s="175"/>
      <c r="AT205" s="170" t="s">
        <v>166</v>
      </c>
      <c r="AU205" s="170" t="s">
        <v>91</v>
      </c>
      <c r="AV205" s="12" t="s">
        <v>91</v>
      </c>
      <c r="AW205" s="12" t="s">
        <v>35</v>
      </c>
      <c r="AX205" s="12" t="s">
        <v>82</v>
      </c>
      <c r="AY205" s="170" t="s">
        <v>153</v>
      </c>
    </row>
    <row r="206" spans="2:51" s="12" customFormat="1" ht="11.25">
      <c r="B206" s="169"/>
      <c r="D206" s="164" t="s">
        <v>166</v>
      </c>
      <c r="E206" s="170" t="s">
        <v>1</v>
      </c>
      <c r="F206" s="171" t="s">
        <v>1238</v>
      </c>
      <c r="H206" s="172">
        <v>-17.58</v>
      </c>
      <c r="I206" s="173"/>
      <c r="L206" s="169"/>
      <c r="M206" s="174"/>
      <c r="T206" s="175"/>
      <c r="AT206" s="170" t="s">
        <v>166</v>
      </c>
      <c r="AU206" s="170" t="s">
        <v>91</v>
      </c>
      <c r="AV206" s="12" t="s">
        <v>91</v>
      </c>
      <c r="AW206" s="12" t="s">
        <v>35</v>
      </c>
      <c r="AX206" s="12" t="s">
        <v>82</v>
      </c>
      <c r="AY206" s="170" t="s">
        <v>153</v>
      </c>
    </row>
    <row r="207" spans="2:51" s="13" customFormat="1" ht="11.25">
      <c r="B207" s="176"/>
      <c r="D207" s="164" t="s">
        <v>166</v>
      </c>
      <c r="E207" s="177" t="s">
        <v>1</v>
      </c>
      <c r="F207" s="178" t="s">
        <v>174</v>
      </c>
      <c r="H207" s="179">
        <v>37.409</v>
      </c>
      <c r="I207" s="180"/>
      <c r="L207" s="176"/>
      <c r="M207" s="181"/>
      <c r="T207" s="182"/>
      <c r="AT207" s="177" t="s">
        <v>166</v>
      </c>
      <c r="AU207" s="177" t="s">
        <v>91</v>
      </c>
      <c r="AV207" s="13" t="s">
        <v>160</v>
      </c>
      <c r="AW207" s="13" t="s">
        <v>35</v>
      </c>
      <c r="AX207" s="13" t="s">
        <v>21</v>
      </c>
      <c r="AY207" s="177" t="s">
        <v>153</v>
      </c>
    </row>
    <row r="208" spans="2:65" s="1" customFormat="1" ht="24.2" customHeight="1">
      <c r="B208" s="34"/>
      <c r="C208" s="153" t="s">
        <v>269</v>
      </c>
      <c r="D208" s="153" t="s">
        <v>155</v>
      </c>
      <c r="E208" s="154" t="s">
        <v>1239</v>
      </c>
      <c r="F208" s="155" t="s">
        <v>1240</v>
      </c>
      <c r="G208" s="156" t="s">
        <v>264</v>
      </c>
      <c r="H208" s="157">
        <v>54.15</v>
      </c>
      <c r="I208" s="158"/>
      <c r="J208" s="159">
        <f>ROUND(I208*H208,2)</f>
        <v>0</v>
      </c>
      <c r="K208" s="155" t="s">
        <v>159</v>
      </c>
      <c r="L208" s="34"/>
      <c r="M208" s="160" t="s">
        <v>1</v>
      </c>
      <c r="N208" s="127" t="s">
        <v>47</v>
      </c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AR208" s="163" t="s">
        <v>160</v>
      </c>
      <c r="AT208" s="163" t="s">
        <v>155</v>
      </c>
      <c r="AU208" s="163" t="s">
        <v>91</v>
      </c>
      <c r="AY208" s="17" t="s">
        <v>153</v>
      </c>
      <c r="BE208" s="96">
        <f>IF(N208="základní",J208,0)</f>
        <v>0</v>
      </c>
      <c r="BF208" s="96">
        <f>IF(N208="snížená",J208,0)</f>
        <v>0</v>
      </c>
      <c r="BG208" s="96">
        <f>IF(N208="zákl. přenesená",J208,0)</f>
        <v>0</v>
      </c>
      <c r="BH208" s="96">
        <f>IF(N208="sníž. přenesená",J208,0)</f>
        <v>0</v>
      </c>
      <c r="BI208" s="96">
        <f>IF(N208="nulová",J208,0)</f>
        <v>0</v>
      </c>
      <c r="BJ208" s="17" t="s">
        <v>21</v>
      </c>
      <c r="BK208" s="96">
        <f>ROUND(I208*H208,2)</f>
        <v>0</v>
      </c>
      <c r="BL208" s="17" t="s">
        <v>160</v>
      </c>
      <c r="BM208" s="163" t="s">
        <v>1241</v>
      </c>
    </row>
    <row r="209" spans="2:47" s="1" customFormat="1" ht="19.5">
      <c r="B209" s="34"/>
      <c r="D209" s="164" t="s">
        <v>162</v>
      </c>
      <c r="F209" s="165" t="s">
        <v>1242</v>
      </c>
      <c r="I209" s="129"/>
      <c r="L209" s="34"/>
      <c r="M209" s="166"/>
      <c r="T209" s="58"/>
      <c r="AT209" s="17" t="s">
        <v>162</v>
      </c>
      <c r="AU209" s="17" t="s">
        <v>91</v>
      </c>
    </row>
    <row r="210" spans="2:47" s="1" customFormat="1" ht="11.25">
      <c r="B210" s="34"/>
      <c r="D210" s="167" t="s">
        <v>164</v>
      </c>
      <c r="F210" s="168" t="s">
        <v>1243</v>
      </c>
      <c r="I210" s="129"/>
      <c r="L210" s="34"/>
      <c r="M210" s="166"/>
      <c r="T210" s="58"/>
      <c r="AT210" s="17" t="s">
        <v>164</v>
      </c>
      <c r="AU210" s="17" t="s">
        <v>91</v>
      </c>
    </row>
    <row r="211" spans="2:51" s="12" customFormat="1" ht="11.25">
      <c r="B211" s="169"/>
      <c r="D211" s="164" t="s">
        <v>166</v>
      </c>
      <c r="E211" s="170" t="s">
        <v>1</v>
      </c>
      <c r="F211" s="171" t="s">
        <v>1244</v>
      </c>
      <c r="H211" s="172">
        <v>32.4</v>
      </c>
      <c r="I211" s="173"/>
      <c r="L211" s="169"/>
      <c r="M211" s="174"/>
      <c r="T211" s="175"/>
      <c r="AT211" s="170" t="s">
        <v>166</v>
      </c>
      <c r="AU211" s="170" t="s">
        <v>91</v>
      </c>
      <c r="AV211" s="12" t="s">
        <v>91</v>
      </c>
      <c r="AW211" s="12" t="s">
        <v>35</v>
      </c>
      <c r="AX211" s="12" t="s">
        <v>82</v>
      </c>
      <c r="AY211" s="170" t="s">
        <v>153</v>
      </c>
    </row>
    <row r="212" spans="2:51" s="12" customFormat="1" ht="11.25">
      <c r="B212" s="169"/>
      <c r="D212" s="164" t="s">
        <v>166</v>
      </c>
      <c r="E212" s="170" t="s">
        <v>1</v>
      </c>
      <c r="F212" s="171" t="s">
        <v>1245</v>
      </c>
      <c r="H212" s="172">
        <v>21.75</v>
      </c>
      <c r="I212" s="173"/>
      <c r="L212" s="169"/>
      <c r="M212" s="174"/>
      <c r="T212" s="175"/>
      <c r="AT212" s="170" t="s">
        <v>166</v>
      </c>
      <c r="AU212" s="170" t="s">
        <v>91</v>
      </c>
      <c r="AV212" s="12" t="s">
        <v>91</v>
      </c>
      <c r="AW212" s="12" t="s">
        <v>35</v>
      </c>
      <c r="AX212" s="12" t="s">
        <v>82</v>
      </c>
      <c r="AY212" s="170" t="s">
        <v>153</v>
      </c>
    </row>
    <row r="213" spans="2:51" s="13" customFormat="1" ht="11.25">
      <c r="B213" s="176"/>
      <c r="D213" s="164" t="s">
        <v>166</v>
      </c>
      <c r="E213" s="177" t="s">
        <v>1</v>
      </c>
      <c r="F213" s="178" t="s">
        <v>174</v>
      </c>
      <c r="H213" s="179">
        <v>54.15</v>
      </c>
      <c r="I213" s="180"/>
      <c r="L213" s="176"/>
      <c r="M213" s="181"/>
      <c r="T213" s="182"/>
      <c r="AT213" s="177" t="s">
        <v>166</v>
      </c>
      <c r="AU213" s="177" t="s">
        <v>91</v>
      </c>
      <c r="AV213" s="13" t="s">
        <v>160</v>
      </c>
      <c r="AW213" s="13" t="s">
        <v>35</v>
      </c>
      <c r="AX213" s="13" t="s">
        <v>21</v>
      </c>
      <c r="AY213" s="177" t="s">
        <v>153</v>
      </c>
    </row>
    <row r="214" spans="2:65" s="1" customFormat="1" ht="24.2" customHeight="1">
      <c r="B214" s="34"/>
      <c r="C214" s="153" t="s">
        <v>276</v>
      </c>
      <c r="D214" s="153" t="s">
        <v>155</v>
      </c>
      <c r="E214" s="154" t="s">
        <v>1246</v>
      </c>
      <c r="F214" s="155" t="s">
        <v>1247</v>
      </c>
      <c r="G214" s="156" t="s">
        <v>264</v>
      </c>
      <c r="H214" s="157">
        <v>54.15</v>
      </c>
      <c r="I214" s="158"/>
      <c r="J214" s="159">
        <f>ROUND(I214*H214,2)</f>
        <v>0</v>
      </c>
      <c r="K214" s="155" t="s">
        <v>159</v>
      </c>
      <c r="L214" s="34"/>
      <c r="M214" s="160" t="s">
        <v>1</v>
      </c>
      <c r="N214" s="127" t="s">
        <v>47</v>
      </c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AR214" s="163" t="s">
        <v>160</v>
      </c>
      <c r="AT214" s="163" t="s">
        <v>155</v>
      </c>
      <c r="AU214" s="163" t="s">
        <v>91</v>
      </c>
      <c r="AY214" s="17" t="s">
        <v>153</v>
      </c>
      <c r="BE214" s="96">
        <f>IF(N214="základní",J214,0)</f>
        <v>0</v>
      </c>
      <c r="BF214" s="96">
        <f>IF(N214="snížená",J214,0)</f>
        <v>0</v>
      </c>
      <c r="BG214" s="96">
        <f>IF(N214="zákl. přenesená",J214,0)</f>
        <v>0</v>
      </c>
      <c r="BH214" s="96">
        <f>IF(N214="sníž. přenesená",J214,0)</f>
        <v>0</v>
      </c>
      <c r="BI214" s="96">
        <f>IF(N214="nulová",J214,0)</f>
        <v>0</v>
      </c>
      <c r="BJ214" s="17" t="s">
        <v>21</v>
      </c>
      <c r="BK214" s="96">
        <f>ROUND(I214*H214,2)</f>
        <v>0</v>
      </c>
      <c r="BL214" s="17" t="s">
        <v>160</v>
      </c>
      <c r="BM214" s="163" t="s">
        <v>1248</v>
      </c>
    </row>
    <row r="215" spans="2:47" s="1" customFormat="1" ht="19.5">
      <c r="B215" s="34"/>
      <c r="D215" s="164" t="s">
        <v>162</v>
      </c>
      <c r="F215" s="165" t="s">
        <v>1249</v>
      </c>
      <c r="I215" s="129"/>
      <c r="L215" s="34"/>
      <c r="M215" s="166"/>
      <c r="T215" s="58"/>
      <c r="AT215" s="17" t="s">
        <v>162</v>
      </c>
      <c r="AU215" s="17" t="s">
        <v>91</v>
      </c>
    </row>
    <row r="216" spans="2:47" s="1" customFormat="1" ht="11.25">
      <c r="B216" s="34"/>
      <c r="D216" s="167" t="s">
        <v>164</v>
      </c>
      <c r="F216" s="168" t="s">
        <v>1250</v>
      </c>
      <c r="I216" s="129"/>
      <c r="L216" s="34"/>
      <c r="M216" s="166"/>
      <c r="T216" s="58"/>
      <c r="AT216" s="17" t="s">
        <v>164</v>
      </c>
      <c r="AU216" s="17" t="s">
        <v>91</v>
      </c>
    </row>
    <row r="217" spans="2:65" s="1" customFormat="1" ht="16.5" customHeight="1">
      <c r="B217" s="34"/>
      <c r="C217" s="153" t="s">
        <v>286</v>
      </c>
      <c r="D217" s="153" t="s">
        <v>155</v>
      </c>
      <c r="E217" s="154" t="s">
        <v>255</v>
      </c>
      <c r="F217" s="155" t="s">
        <v>256</v>
      </c>
      <c r="G217" s="156" t="s">
        <v>257</v>
      </c>
      <c r="H217" s="157">
        <v>116.537</v>
      </c>
      <c r="I217" s="158"/>
      <c r="J217" s="159">
        <f>ROUND(I217*H217,2)</f>
        <v>0</v>
      </c>
      <c r="K217" s="155" t="s">
        <v>1</v>
      </c>
      <c r="L217" s="34"/>
      <c r="M217" s="160" t="s">
        <v>1</v>
      </c>
      <c r="N217" s="127" t="s">
        <v>47</v>
      </c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AR217" s="163" t="s">
        <v>160</v>
      </c>
      <c r="AT217" s="163" t="s">
        <v>155</v>
      </c>
      <c r="AU217" s="163" t="s">
        <v>91</v>
      </c>
      <c r="AY217" s="17" t="s">
        <v>153</v>
      </c>
      <c r="BE217" s="96">
        <f>IF(N217="základní",J217,0)</f>
        <v>0</v>
      </c>
      <c r="BF217" s="96">
        <f>IF(N217="snížená",J217,0)</f>
        <v>0</v>
      </c>
      <c r="BG217" s="96">
        <f>IF(N217="zákl. přenesená",J217,0)</f>
        <v>0</v>
      </c>
      <c r="BH217" s="96">
        <f>IF(N217="sníž. přenesená",J217,0)</f>
        <v>0</v>
      </c>
      <c r="BI217" s="96">
        <f>IF(N217="nulová",J217,0)</f>
        <v>0</v>
      </c>
      <c r="BJ217" s="17" t="s">
        <v>21</v>
      </c>
      <c r="BK217" s="96">
        <f>ROUND(I217*H217,2)</f>
        <v>0</v>
      </c>
      <c r="BL217" s="17" t="s">
        <v>160</v>
      </c>
      <c r="BM217" s="163" t="s">
        <v>1251</v>
      </c>
    </row>
    <row r="218" spans="2:47" s="1" customFormat="1" ht="11.25">
      <c r="B218" s="34"/>
      <c r="D218" s="164" t="s">
        <v>162</v>
      </c>
      <c r="F218" s="165" t="s">
        <v>256</v>
      </c>
      <c r="I218" s="129"/>
      <c r="L218" s="34"/>
      <c r="M218" s="166"/>
      <c r="T218" s="58"/>
      <c r="AT218" s="17" t="s">
        <v>162</v>
      </c>
      <c r="AU218" s="17" t="s">
        <v>91</v>
      </c>
    </row>
    <row r="219" spans="2:51" s="12" customFormat="1" ht="11.25">
      <c r="B219" s="169"/>
      <c r="D219" s="164" t="s">
        <v>166</v>
      </c>
      <c r="E219" s="170" t="s">
        <v>1</v>
      </c>
      <c r="F219" s="171" t="s">
        <v>1252</v>
      </c>
      <c r="H219" s="172">
        <v>116.537</v>
      </c>
      <c r="I219" s="173"/>
      <c r="L219" s="169"/>
      <c r="M219" s="174"/>
      <c r="T219" s="175"/>
      <c r="AT219" s="170" t="s">
        <v>166</v>
      </c>
      <c r="AU219" s="170" t="s">
        <v>91</v>
      </c>
      <c r="AV219" s="12" t="s">
        <v>91</v>
      </c>
      <c r="AW219" s="12" t="s">
        <v>35</v>
      </c>
      <c r="AX219" s="12" t="s">
        <v>21</v>
      </c>
      <c r="AY219" s="170" t="s">
        <v>153</v>
      </c>
    </row>
    <row r="220" spans="2:63" s="11" customFormat="1" ht="22.9" customHeight="1">
      <c r="B220" s="141"/>
      <c r="D220" s="142" t="s">
        <v>81</v>
      </c>
      <c r="E220" s="151" t="s">
        <v>160</v>
      </c>
      <c r="F220" s="151" t="s">
        <v>285</v>
      </c>
      <c r="I220" s="144"/>
      <c r="J220" s="152">
        <f>BK220</f>
        <v>0</v>
      </c>
      <c r="L220" s="141"/>
      <c r="M220" s="146"/>
      <c r="P220" s="147">
        <f>SUM(P221:P239)</f>
        <v>0</v>
      </c>
      <c r="R220" s="147">
        <f>SUM(R221:R239)</f>
        <v>113.5771908</v>
      </c>
      <c r="T220" s="148">
        <f>SUM(T221:T239)</f>
        <v>0</v>
      </c>
      <c r="AR220" s="142" t="s">
        <v>21</v>
      </c>
      <c r="AT220" s="149" t="s">
        <v>81</v>
      </c>
      <c r="AU220" s="149" t="s">
        <v>21</v>
      </c>
      <c r="AY220" s="142" t="s">
        <v>153</v>
      </c>
      <c r="BK220" s="150">
        <f>SUM(BK221:BK239)</f>
        <v>0</v>
      </c>
    </row>
    <row r="221" spans="2:65" s="1" customFormat="1" ht="21.75" customHeight="1">
      <c r="B221" s="34"/>
      <c r="C221" s="153" t="s">
        <v>293</v>
      </c>
      <c r="D221" s="153" t="s">
        <v>155</v>
      </c>
      <c r="E221" s="154" t="s">
        <v>287</v>
      </c>
      <c r="F221" s="155" t="s">
        <v>288</v>
      </c>
      <c r="G221" s="156" t="s">
        <v>158</v>
      </c>
      <c r="H221" s="157">
        <v>47.163</v>
      </c>
      <c r="I221" s="158"/>
      <c r="J221" s="159">
        <f>ROUND(I221*H221,2)</f>
        <v>0</v>
      </c>
      <c r="K221" s="155" t="s">
        <v>159</v>
      </c>
      <c r="L221" s="34"/>
      <c r="M221" s="160" t="s">
        <v>1</v>
      </c>
      <c r="N221" s="127" t="s">
        <v>47</v>
      </c>
      <c r="P221" s="161">
        <f>O221*H221</f>
        <v>0</v>
      </c>
      <c r="Q221" s="161">
        <v>1.7034</v>
      </c>
      <c r="R221" s="161">
        <f>Q221*H221</f>
        <v>80.3374542</v>
      </c>
      <c r="S221" s="161">
        <v>0</v>
      </c>
      <c r="T221" s="162">
        <f>S221*H221</f>
        <v>0</v>
      </c>
      <c r="AR221" s="163" t="s">
        <v>160</v>
      </c>
      <c r="AT221" s="163" t="s">
        <v>155</v>
      </c>
      <c r="AU221" s="163" t="s">
        <v>91</v>
      </c>
      <c r="AY221" s="17" t="s">
        <v>153</v>
      </c>
      <c r="BE221" s="96">
        <f>IF(N221="základní",J221,0)</f>
        <v>0</v>
      </c>
      <c r="BF221" s="96">
        <f>IF(N221="snížená",J221,0)</f>
        <v>0</v>
      </c>
      <c r="BG221" s="96">
        <f>IF(N221="zákl. přenesená",J221,0)</f>
        <v>0</v>
      </c>
      <c r="BH221" s="96">
        <f>IF(N221="sníž. přenesená",J221,0)</f>
        <v>0</v>
      </c>
      <c r="BI221" s="96">
        <f>IF(N221="nulová",J221,0)</f>
        <v>0</v>
      </c>
      <c r="BJ221" s="17" t="s">
        <v>21</v>
      </c>
      <c r="BK221" s="96">
        <f>ROUND(I221*H221,2)</f>
        <v>0</v>
      </c>
      <c r="BL221" s="17" t="s">
        <v>160</v>
      </c>
      <c r="BM221" s="163" t="s">
        <v>1253</v>
      </c>
    </row>
    <row r="222" spans="2:47" s="1" customFormat="1" ht="19.5">
      <c r="B222" s="34"/>
      <c r="D222" s="164" t="s">
        <v>162</v>
      </c>
      <c r="F222" s="165" t="s">
        <v>290</v>
      </c>
      <c r="I222" s="129"/>
      <c r="L222" s="34"/>
      <c r="M222" s="166"/>
      <c r="T222" s="58"/>
      <c r="AT222" s="17" t="s">
        <v>162</v>
      </c>
      <c r="AU222" s="17" t="s">
        <v>91</v>
      </c>
    </row>
    <row r="223" spans="2:47" s="1" customFormat="1" ht="11.25">
      <c r="B223" s="34"/>
      <c r="D223" s="167" t="s">
        <v>164</v>
      </c>
      <c r="F223" s="168" t="s">
        <v>291</v>
      </c>
      <c r="I223" s="129"/>
      <c r="L223" s="34"/>
      <c r="M223" s="166"/>
      <c r="T223" s="58"/>
      <c r="AT223" s="17" t="s">
        <v>164</v>
      </c>
      <c r="AU223" s="17" t="s">
        <v>91</v>
      </c>
    </row>
    <row r="224" spans="2:51" s="12" customFormat="1" ht="11.25">
      <c r="B224" s="169"/>
      <c r="D224" s="164" t="s">
        <v>166</v>
      </c>
      <c r="E224" s="170" t="s">
        <v>1</v>
      </c>
      <c r="F224" s="171" t="s">
        <v>1254</v>
      </c>
      <c r="H224" s="172">
        <v>1.26</v>
      </c>
      <c r="I224" s="173"/>
      <c r="L224" s="169"/>
      <c r="M224" s="174"/>
      <c r="T224" s="175"/>
      <c r="AT224" s="170" t="s">
        <v>166</v>
      </c>
      <c r="AU224" s="170" t="s">
        <v>91</v>
      </c>
      <c r="AV224" s="12" t="s">
        <v>91</v>
      </c>
      <c r="AW224" s="12" t="s">
        <v>35</v>
      </c>
      <c r="AX224" s="12" t="s">
        <v>82</v>
      </c>
      <c r="AY224" s="170" t="s">
        <v>153</v>
      </c>
    </row>
    <row r="225" spans="2:51" s="12" customFormat="1" ht="11.25">
      <c r="B225" s="169"/>
      <c r="D225" s="164" t="s">
        <v>166</v>
      </c>
      <c r="E225" s="170" t="s">
        <v>1</v>
      </c>
      <c r="F225" s="171" t="s">
        <v>1255</v>
      </c>
      <c r="H225" s="172">
        <v>1.53</v>
      </c>
      <c r="I225" s="173"/>
      <c r="L225" s="169"/>
      <c r="M225" s="174"/>
      <c r="T225" s="175"/>
      <c r="AT225" s="170" t="s">
        <v>166</v>
      </c>
      <c r="AU225" s="170" t="s">
        <v>91</v>
      </c>
      <c r="AV225" s="12" t="s">
        <v>91</v>
      </c>
      <c r="AW225" s="12" t="s">
        <v>35</v>
      </c>
      <c r="AX225" s="12" t="s">
        <v>82</v>
      </c>
      <c r="AY225" s="170" t="s">
        <v>153</v>
      </c>
    </row>
    <row r="226" spans="2:51" s="12" customFormat="1" ht="11.25">
      <c r="B226" s="169"/>
      <c r="D226" s="164" t="s">
        <v>166</v>
      </c>
      <c r="E226" s="170" t="s">
        <v>1</v>
      </c>
      <c r="F226" s="171" t="s">
        <v>1256</v>
      </c>
      <c r="H226" s="172">
        <v>1.8</v>
      </c>
      <c r="I226" s="173"/>
      <c r="L226" s="169"/>
      <c r="M226" s="174"/>
      <c r="T226" s="175"/>
      <c r="AT226" s="170" t="s">
        <v>166</v>
      </c>
      <c r="AU226" s="170" t="s">
        <v>91</v>
      </c>
      <c r="AV226" s="12" t="s">
        <v>91</v>
      </c>
      <c r="AW226" s="12" t="s">
        <v>35</v>
      </c>
      <c r="AX226" s="12" t="s">
        <v>82</v>
      </c>
      <c r="AY226" s="170" t="s">
        <v>153</v>
      </c>
    </row>
    <row r="227" spans="2:51" s="12" customFormat="1" ht="11.25">
      <c r="B227" s="169"/>
      <c r="D227" s="164" t="s">
        <v>166</v>
      </c>
      <c r="E227" s="170" t="s">
        <v>1</v>
      </c>
      <c r="F227" s="171" t="s">
        <v>1257</v>
      </c>
      <c r="H227" s="172">
        <v>3.08</v>
      </c>
      <c r="I227" s="173"/>
      <c r="L227" s="169"/>
      <c r="M227" s="174"/>
      <c r="T227" s="175"/>
      <c r="AT227" s="170" t="s">
        <v>166</v>
      </c>
      <c r="AU227" s="170" t="s">
        <v>91</v>
      </c>
      <c r="AV227" s="12" t="s">
        <v>91</v>
      </c>
      <c r="AW227" s="12" t="s">
        <v>35</v>
      </c>
      <c r="AX227" s="12" t="s">
        <v>82</v>
      </c>
      <c r="AY227" s="170" t="s">
        <v>153</v>
      </c>
    </row>
    <row r="228" spans="2:51" s="12" customFormat="1" ht="11.25">
      <c r="B228" s="169"/>
      <c r="D228" s="164" t="s">
        <v>166</v>
      </c>
      <c r="E228" s="170" t="s">
        <v>1</v>
      </c>
      <c r="F228" s="171" t="s">
        <v>1258</v>
      </c>
      <c r="H228" s="172">
        <v>7.14</v>
      </c>
      <c r="I228" s="173"/>
      <c r="L228" s="169"/>
      <c r="M228" s="174"/>
      <c r="T228" s="175"/>
      <c r="AT228" s="170" t="s">
        <v>166</v>
      </c>
      <c r="AU228" s="170" t="s">
        <v>91</v>
      </c>
      <c r="AV228" s="12" t="s">
        <v>91</v>
      </c>
      <c r="AW228" s="12" t="s">
        <v>35</v>
      </c>
      <c r="AX228" s="12" t="s">
        <v>82</v>
      </c>
      <c r="AY228" s="170" t="s">
        <v>153</v>
      </c>
    </row>
    <row r="229" spans="2:51" s="12" customFormat="1" ht="11.25">
      <c r="B229" s="169"/>
      <c r="D229" s="164" t="s">
        <v>166</v>
      </c>
      <c r="E229" s="170" t="s">
        <v>1</v>
      </c>
      <c r="F229" s="171" t="s">
        <v>1259</v>
      </c>
      <c r="H229" s="172">
        <v>6.3</v>
      </c>
      <c r="I229" s="173"/>
      <c r="L229" s="169"/>
      <c r="M229" s="174"/>
      <c r="T229" s="175"/>
      <c r="AT229" s="170" t="s">
        <v>166</v>
      </c>
      <c r="AU229" s="170" t="s">
        <v>91</v>
      </c>
      <c r="AV229" s="12" t="s">
        <v>91</v>
      </c>
      <c r="AW229" s="12" t="s">
        <v>35</v>
      </c>
      <c r="AX229" s="12" t="s">
        <v>82</v>
      </c>
      <c r="AY229" s="170" t="s">
        <v>153</v>
      </c>
    </row>
    <row r="230" spans="2:51" s="12" customFormat="1" ht="11.25">
      <c r="B230" s="169"/>
      <c r="D230" s="164" t="s">
        <v>166</v>
      </c>
      <c r="E230" s="170" t="s">
        <v>1</v>
      </c>
      <c r="F230" s="171" t="s">
        <v>1260</v>
      </c>
      <c r="H230" s="172">
        <v>16.363</v>
      </c>
      <c r="I230" s="173"/>
      <c r="L230" s="169"/>
      <c r="M230" s="174"/>
      <c r="T230" s="175"/>
      <c r="AT230" s="170" t="s">
        <v>166</v>
      </c>
      <c r="AU230" s="170" t="s">
        <v>91</v>
      </c>
      <c r="AV230" s="12" t="s">
        <v>91</v>
      </c>
      <c r="AW230" s="12" t="s">
        <v>35</v>
      </c>
      <c r="AX230" s="12" t="s">
        <v>82</v>
      </c>
      <c r="AY230" s="170" t="s">
        <v>153</v>
      </c>
    </row>
    <row r="231" spans="2:51" s="12" customFormat="1" ht="11.25">
      <c r="B231" s="169"/>
      <c r="D231" s="164" t="s">
        <v>166</v>
      </c>
      <c r="E231" s="170" t="s">
        <v>1</v>
      </c>
      <c r="F231" s="171" t="s">
        <v>1261</v>
      </c>
      <c r="H231" s="172">
        <v>22.05</v>
      </c>
      <c r="I231" s="173"/>
      <c r="L231" s="169"/>
      <c r="M231" s="174"/>
      <c r="T231" s="175"/>
      <c r="AT231" s="170" t="s">
        <v>166</v>
      </c>
      <c r="AU231" s="170" t="s">
        <v>91</v>
      </c>
      <c r="AV231" s="12" t="s">
        <v>91</v>
      </c>
      <c r="AW231" s="12" t="s">
        <v>35</v>
      </c>
      <c r="AX231" s="12" t="s">
        <v>82</v>
      </c>
      <c r="AY231" s="170" t="s">
        <v>153</v>
      </c>
    </row>
    <row r="232" spans="2:51" s="12" customFormat="1" ht="11.25">
      <c r="B232" s="169"/>
      <c r="D232" s="164" t="s">
        <v>166</v>
      </c>
      <c r="E232" s="170" t="s">
        <v>1</v>
      </c>
      <c r="F232" s="171" t="s">
        <v>1262</v>
      </c>
      <c r="H232" s="172">
        <v>-6.6</v>
      </c>
      <c r="I232" s="173"/>
      <c r="L232" s="169"/>
      <c r="M232" s="174"/>
      <c r="T232" s="175"/>
      <c r="AT232" s="170" t="s">
        <v>166</v>
      </c>
      <c r="AU232" s="170" t="s">
        <v>91</v>
      </c>
      <c r="AV232" s="12" t="s">
        <v>91</v>
      </c>
      <c r="AW232" s="12" t="s">
        <v>35</v>
      </c>
      <c r="AX232" s="12" t="s">
        <v>82</v>
      </c>
      <c r="AY232" s="170" t="s">
        <v>153</v>
      </c>
    </row>
    <row r="233" spans="2:51" s="12" customFormat="1" ht="11.25">
      <c r="B233" s="169"/>
      <c r="D233" s="164" t="s">
        <v>166</v>
      </c>
      <c r="E233" s="170" t="s">
        <v>1</v>
      </c>
      <c r="F233" s="171" t="s">
        <v>1263</v>
      </c>
      <c r="H233" s="172">
        <v>-5.76</v>
      </c>
      <c r="I233" s="173"/>
      <c r="L233" s="169"/>
      <c r="M233" s="174"/>
      <c r="T233" s="175"/>
      <c r="AT233" s="170" t="s">
        <v>166</v>
      </c>
      <c r="AU233" s="170" t="s">
        <v>91</v>
      </c>
      <c r="AV233" s="12" t="s">
        <v>91</v>
      </c>
      <c r="AW233" s="12" t="s">
        <v>35</v>
      </c>
      <c r="AX233" s="12" t="s">
        <v>82</v>
      </c>
      <c r="AY233" s="170" t="s">
        <v>153</v>
      </c>
    </row>
    <row r="234" spans="2:51" s="13" customFormat="1" ht="11.25">
      <c r="B234" s="176"/>
      <c r="D234" s="164" t="s">
        <v>166</v>
      </c>
      <c r="E234" s="177" t="s">
        <v>1</v>
      </c>
      <c r="F234" s="178" t="s">
        <v>174</v>
      </c>
      <c r="H234" s="179">
        <v>47.163</v>
      </c>
      <c r="I234" s="180"/>
      <c r="L234" s="176"/>
      <c r="M234" s="181"/>
      <c r="T234" s="182"/>
      <c r="AT234" s="177" t="s">
        <v>166</v>
      </c>
      <c r="AU234" s="177" t="s">
        <v>91</v>
      </c>
      <c r="AV234" s="13" t="s">
        <v>160</v>
      </c>
      <c r="AW234" s="13" t="s">
        <v>35</v>
      </c>
      <c r="AX234" s="13" t="s">
        <v>21</v>
      </c>
      <c r="AY234" s="177" t="s">
        <v>153</v>
      </c>
    </row>
    <row r="235" spans="2:65" s="1" customFormat="1" ht="24.2" customHeight="1">
      <c r="B235" s="34"/>
      <c r="C235" s="153" t="s">
        <v>7</v>
      </c>
      <c r="D235" s="153" t="s">
        <v>155</v>
      </c>
      <c r="E235" s="154" t="s">
        <v>294</v>
      </c>
      <c r="F235" s="155" t="s">
        <v>295</v>
      </c>
      <c r="G235" s="156" t="s">
        <v>158</v>
      </c>
      <c r="H235" s="157">
        <v>17.58</v>
      </c>
      <c r="I235" s="158"/>
      <c r="J235" s="159">
        <f>ROUND(I235*H235,2)</f>
        <v>0</v>
      </c>
      <c r="K235" s="155" t="s">
        <v>1</v>
      </c>
      <c r="L235" s="34"/>
      <c r="M235" s="160" t="s">
        <v>1</v>
      </c>
      <c r="N235" s="127" t="s">
        <v>47</v>
      </c>
      <c r="P235" s="161">
        <f>O235*H235</f>
        <v>0</v>
      </c>
      <c r="Q235" s="161">
        <v>1.89077</v>
      </c>
      <c r="R235" s="161">
        <f>Q235*H235</f>
        <v>33.2397366</v>
      </c>
      <c r="S235" s="161">
        <v>0</v>
      </c>
      <c r="T235" s="162">
        <f>S235*H235</f>
        <v>0</v>
      </c>
      <c r="AR235" s="163" t="s">
        <v>160</v>
      </c>
      <c r="AT235" s="163" t="s">
        <v>155</v>
      </c>
      <c r="AU235" s="163" t="s">
        <v>91</v>
      </c>
      <c r="AY235" s="17" t="s">
        <v>153</v>
      </c>
      <c r="BE235" s="96">
        <f>IF(N235="základní",J235,0)</f>
        <v>0</v>
      </c>
      <c r="BF235" s="96">
        <f>IF(N235="snížená",J235,0)</f>
        <v>0</v>
      </c>
      <c r="BG235" s="96">
        <f>IF(N235="zákl. přenesená",J235,0)</f>
        <v>0</v>
      </c>
      <c r="BH235" s="96">
        <f>IF(N235="sníž. přenesená",J235,0)</f>
        <v>0</v>
      </c>
      <c r="BI235" s="96">
        <f>IF(N235="nulová",J235,0)</f>
        <v>0</v>
      </c>
      <c r="BJ235" s="17" t="s">
        <v>21</v>
      </c>
      <c r="BK235" s="96">
        <f>ROUND(I235*H235,2)</f>
        <v>0</v>
      </c>
      <c r="BL235" s="17" t="s">
        <v>160</v>
      </c>
      <c r="BM235" s="163" t="s">
        <v>1264</v>
      </c>
    </row>
    <row r="236" spans="2:47" s="1" customFormat="1" ht="19.5">
      <c r="B236" s="34"/>
      <c r="D236" s="164" t="s">
        <v>162</v>
      </c>
      <c r="F236" s="165" t="s">
        <v>297</v>
      </c>
      <c r="I236" s="129"/>
      <c r="L236" s="34"/>
      <c r="M236" s="166"/>
      <c r="T236" s="58"/>
      <c r="AT236" s="17" t="s">
        <v>162</v>
      </c>
      <c r="AU236" s="17" t="s">
        <v>91</v>
      </c>
    </row>
    <row r="237" spans="2:51" s="12" customFormat="1" ht="11.25">
      <c r="B237" s="169"/>
      <c r="D237" s="164" t="s">
        <v>166</v>
      </c>
      <c r="E237" s="170" t="s">
        <v>1</v>
      </c>
      <c r="F237" s="171" t="s">
        <v>1265</v>
      </c>
      <c r="H237" s="172">
        <v>6.6</v>
      </c>
      <c r="I237" s="173"/>
      <c r="L237" s="169"/>
      <c r="M237" s="174"/>
      <c r="T237" s="175"/>
      <c r="AT237" s="170" t="s">
        <v>166</v>
      </c>
      <c r="AU237" s="170" t="s">
        <v>91</v>
      </c>
      <c r="AV237" s="12" t="s">
        <v>91</v>
      </c>
      <c r="AW237" s="12" t="s">
        <v>35</v>
      </c>
      <c r="AX237" s="12" t="s">
        <v>82</v>
      </c>
      <c r="AY237" s="170" t="s">
        <v>153</v>
      </c>
    </row>
    <row r="238" spans="2:51" s="12" customFormat="1" ht="11.25">
      <c r="B238" s="169"/>
      <c r="D238" s="164" t="s">
        <v>166</v>
      </c>
      <c r="E238" s="170" t="s">
        <v>1</v>
      </c>
      <c r="F238" s="171" t="s">
        <v>1266</v>
      </c>
      <c r="H238" s="172">
        <v>10.98</v>
      </c>
      <c r="I238" s="173"/>
      <c r="L238" s="169"/>
      <c r="M238" s="174"/>
      <c r="T238" s="175"/>
      <c r="AT238" s="170" t="s">
        <v>166</v>
      </c>
      <c r="AU238" s="170" t="s">
        <v>91</v>
      </c>
      <c r="AV238" s="12" t="s">
        <v>91</v>
      </c>
      <c r="AW238" s="12" t="s">
        <v>35</v>
      </c>
      <c r="AX238" s="12" t="s">
        <v>82</v>
      </c>
      <c r="AY238" s="170" t="s">
        <v>153</v>
      </c>
    </row>
    <row r="239" spans="2:51" s="13" customFormat="1" ht="11.25">
      <c r="B239" s="176"/>
      <c r="D239" s="164" t="s">
        <v>166</v>
      </c>
      <c r="E239" s="177" t="s">
        <v>1</v>
      </c>
      <c r="F239" s="178" t="s">
        <v>174</v>
      </c>
      <c r="H239" s="179">
        <v>17.58</v>
      </c>
      <c r="I239" s="180"/>
      <c r="L239" s="176"/>
      <c r="M239" s="181"/>
      <c r="T239" s="182"/>
      <c r="AT239" s="177" t="s">
        <v>166</v>
      </c>
      <c r="AU239" s="177" t="s">
        <v>91</v>
      </c>
      <c r="AV239" s="13" t="s">
        <v>160</v>
      </c>
      <c r="AW239" s="13" t="s">
        <v>35</v>
      </c>
      <c r="AX239" s="13" t="s">
        <v>21</v>
      </c>
      <c r="AY239" s="177" t="s">
        <v>153</v>
      </c>
    </row>
    <row r="240" spans="2:63" s="11" customFormat="1" ht="22.9" customHeight="1">
      <c r="B240" s="141"/>
      <c r="D240" s="142" t="s">
        <v>81</v>
      </c>
      <c r="E240" s="151" t="s">
        <v>193</v>
      </c>
      <c r="F240" s="151" t="s">
        <v>1267</v>
      </c>
      <c r="I240" s="144"/>
      <c r="J240" s="152">
        <f>BK240</f>
        <v>0</v>
      </c>
      <c r="L240" s="141"/>
      <c r="M240" s="146"/>
      <c r="P240" s="147">
        <f>SUM(P241:P248)</f>
        <v>0</v>
      </c>
      <c r="R240" s="147">
        <f>SUM(R241:R248)</f>
        <v>24.534575999999998</v>
      </c>
      <c r="T240" s="148">
        <f>SUM(T241:T248)</f>
        <v>0</v>
      </c>
      <c r="AR240" s="142" t="s">
        <v>21</v>
      </c>
      <c r="AT240" s="149" t="s">
        <v>81</v>
      </c>
      <c r="AU240" s="149" t="s">
        <v>21</v>
      </c>
      <c r="AY240" s="142" t="s">
        <v>153</v>
      </c>
      <c r="BK240" s="150">
        <f>SUM(BK241:BK248)</f>
        <v>0</v>
      </c>
    </row>
    <row r="241" spans="2:65" s="1" customFormat="1" ht="21.75" customHeight="1">
      <c r="B241" s="34"/>
      <c r="C241" s="153" t="s">
        <v>312</v>
      </c>
      <c r="D241" s="153" t="s">
        <v>155</v>
      </c>
      <c r="E241" s="154" t="s">
        <v>1268</v>
      </c>
      <c r="F241" s="155" t="s">
        <v>1269</v>
      </c>
      <c r="G241" s="156" t="s">
        <v>264</v>
      </c>
      <c r="H241" s="157">
        <v>64.8</v>
      </c>
      <c r="I241" s="158"/>
      <c r="J241" s="159">
        <f>ROUND(I241*H241,2)</f>
        <v>0</v>
      </c>
      <c r="K241" s="155" t="s">
        <v>159</v>
      </c>
      <c r="L241" s="34"/>
      <c r="M241" s="160" t="s">
        <v>1</v>
      </c>
      <c r="N241" s="127" t="s">
        <v>47</v>
      </c>
      <c r="P241" s="161">
        <f>O241*H241</f>
        <v>0</v>
      </c>
      <c r="Q241" s="161">
        <v>0.115</v>
      </c>
      <c r="R241" s="161">
        <f>Q241*H241</f>
        <v>7.452</v>
      </c>
      <c r="S241" s="161">
        <v>0</v>
      </c>
      <c r="T241" s="162">
        <f>S241*H241</f>
        <v>0</v>
      </c>
      <c r="AR241" s="163" t="s">
        <v>160</v>
      </c>
      <c r="AT241" s="163" t="s">
        <v>155</v>
      </c>
      <c r="AU241" s="163" t="s">
        <v>91</v>
      </c>
      <c r="AY241" s="17" t="s">
        <v>153</v>
      </c>
      <c r="BE241" s="96">
        <f>IF(N241="základní",J241,0)</f>
        <v>0</v>
      </c>
      <c r="BF241" s="96">
        <f>IF(N241="snížená",J241,0)</f>
        <v>0</v>
      </c>
      <c r="BG241" s="96">
        <f>IF(N241="zákl. přenesená",J241,0)</f>
        <v>0</v>
      </c>
      <c r="BH241" s="96">
        <f>IF(N241="sníž. přenesená",J241,0)</f>
        <v>0</v>
      </c>
      <c r="BI241" s="96">
        <f>IF(N241="nulová",J241,0)</f>
        <v>0</v>
      </c>
      <c r="BJ241" s="17" t="s">
        <v>21</v>
      </c>
      <c r="BK241" s="96">
        <f>ROUND(I241*H241,2)</f>
        <v>0</v>
      </c>
      <c r="BL241" s="17" t="s">
        <v>160</v>
      </c>
      <c r="BM241" s="163" t="s">
        <v>1270</v>
      </c>
    </row>
    <row r="242" spans="2:47" s="1" customFormat="1" ht="19.5">
      <c r="B242" s="34"/>
      <c r="D242" s="164" t="s">
        <v>162</v>
      </c>
      <c r="F242" s="165" t="s">
        <v>1271</v>
      </c>
      <c r="I242" s="129"/>
      <c r="L242" s="34"/>
      <c r="M242" s="166"/>
      <c r="T242" s="58"/>
      <c r="AT242" s="17" t="s">
        <v>162</v>
      </c>
      <c r="AU242" s="17" t="s">
        <v>91</v>
      </c>
    </row>
    <row r="243" spans="2:47" s="1" customFormat="1" ht="11.25">
      <c r="B243" s="34"/>
      <c r="D243" s="167" t="s">
        <v>164</v>
      </c>
      <c r="F243" s="168" t="s">
        <v>1272</v>
      </c>
      <c r="I243" s="129"/>
      <c r="L243" s="34"/>
      <c r="M243" s="166"/>
      <c r="T243" s="58"/>
      <c r="AT243" s="17" t="s">
        <v>164</v>
      </c>
      <c r="AU243" s="17" t="s">
        <v>91</v>
      </c>
    </row>
    <row r="244" spans="2:65" s="1" customFormat="1" ht="33" customHeight="1">
      <c r="B244" s="34"/>
      <c r="C244" s="153" t="s">
        <v>319</v>
      </c>
      <c r="D244" s="153" t="s">
        <v>155</v>
      </c>
      <c r="E244" s="154" t="s">
        <v>1273</v>
      </c>
      <c r="F244" s="155" t="s">
        <v>1274</v>
      </c>
      <c r="G244" s="156" t="s">
        <v>264</v>
      </c>
      <c r="H244" s="157">
        <v>64.8</v>
      </c>
      <c r="I244" s="158"/>
      <c r="J244" s="159">
        <f>ROUND(I244*H244,2)</f>
        <v>0</v>
      </c>
      <c r="K244" s="155" t="s">
        <v>159</v>
      </c>
      <c r="L244" s="34"/>
      <c r="M244" s="160" t="s">
        <v>1</v>
      </c>
      <c r="N244" s="127" t="s">
        <v>47</v>
      </c>
      <c r="P244" s="161">
        <f>O244*H244</f>
        <v>0</v>
      </c>
      <c r="Q244" s="161">
        <v>0.11162</v>
      </c>
      <c r="R244" s="161">
        <f>Q244*H244</f>
        <v>7.232976</v>
      </c>
      <c r="S244" s="161">
        <v>0</v>
      </c>
      <c r="T244" s="162">
        <f>S244*H244</f>
        <v>0</v>
      </c>
      <c r="AR244" s="163" t="s">
        <v>160</v>
      </c>
      <c r="AT244" s="163" t="s">
        <v>155</v>
      </c>
      <c r="AU244" s="163" t="s">
        <v>91</v>
      </c>
      <c r="AY244" s="17" t="s">
        <v>153</v>
      </c>
      <c r="BE244" s="96">
        <f>IF(N244="základní",J244,0)</f>
        <v>0</v>
      </c>
      <c r="BF244" s="96">
        <f>IF(N244="snížená",J244,0)</f>
        <v>0</v>
      </c>
      <c r="BG244" s="96">
        <f>IF(N244="zákl. přenesená",J244,0)</f>
        <v>0</v>
      </c>
      <c r="BH244" s="96">
        <f>IF(N244="sníž. přenesená",J244,0)</f>
        <v>0</v>
      </c>
      <c r="BI244" s="96">
        <f>IF(N244="nulová",J244,0)</f>
        <v>0</v>
      </c>
      <c r="BJ244" s="17" t="s">
        <v>21</v>
      </c>
      <c r="BK244" s="96">
        <f>ROUND(I244*H244,2)</f>
        <v>0</v>
      </c>
      <c r="BL244" s="17" t="s">
        <v>160</v>
      </c>
      <c r="BM244" s="163" t="s">
        <v>1275</v>
      </c>
    </row>
    <row r="245" spans="2:47" s="1" customFormat="1" ht="48.75">
      <c r="B245" s="34"/>
      <c r="D245" s="164" t="s">
        <v>162</v>
      </c>
      <c r="F245" s="165" t="s">
        <v>1276</v>
      </c>
      <c r="I245" s="129"/>
      <c r="L245" s="34"/>
      <c r="M245" s="166"/>
      <c r="T245" s="58"/>
      <c r="AT245" s="17" t="s">
        <v>162</v>
      </c>
      <c r="AU245" s="17" t="s">
        <v>91</v>
      </c>
    </row>
    <row r="246" spans="2:47" s="1" customFormat="1" ht="11.25">
      <c r="B246" s="34"/>
      <c r="D246" s="167" t="s">
        <v>164</v>
      </c>
      <c r="F246" s="168" t="s">
        <v>1277</v>
      </c>
      <c r="I246" s="129"/>
      <c r="L246" s="34"/>
      <c r="M246" s="166"/>
      <c r="T246" s="58"/>
      <c r="AT246" s="17" t="s">
        <v>164</v>
      </c>
      <c r="AU246" s="17" t="s">
        <v>91</v>
      </c>
    </row>
    <row r="247" spans="2:65" s="1" customFormat="1" ht="16.5" customHeight="1">
      <c r="B247" s="34"/>
      <c r="C247" s="189" t="s">
        <v>325</v>
      </c>
      <c r="D247" s="189" t="s">
        <v>562</v>
      </c>
      <c r="E247" s="190" t="s">
        <v>1278</v>
      </c>
      <c r="F247" s="191" t="s">
        <v>1279</v>
      </c>
      <c r="G247" s="192" t="s">
        <v>264</v>
      </c>
      <c r="H247" s="193">
        <v>64.8</v>
      </c>
      <c r="I247" s="194"/>
      <c r="J247" s="195">
        <f>ROUND(I247*H247,2)</f>
        <v>0</v>
      </c>
      <c r="K247" s="191" t="s">
        <v>1</v>
      </c>
      <c r="L247" s="196"/>
      <c r="M247" s="197" t="s">
        <v>1</v>
      </c>
      <c r="N247" s="198" t="s">
        <v>47</v>
      </c>
      <c r="P247" s="161">
        <f>O247*H247</f>
        <v>0</v>
      </c>
      <c r="Q247" s="161">
        <v>0.152</v>
      </c>
      <c r="R247" s="161">
        <f>Q247*H247</f>
        <v>9.849599999999999</v>
      </c>
      <c r="S247" s="161">
        <v>0</v>
      </c>
      <c r="T247" s="162">
        <f>S247*H247</f>
        <v>0</v>
      </c>
      <c r="AR247" s="163" t="s">
        <v>212</v>
      </c>
      <c r="AT247" s="163" t="s">
        <v>562</v>
      </c>
      <c r="AU247" s="163" t="s">
        <v>91</v>
      </c>
      <c r="AY247" s="17" t="s">
        <v>153</v>
      </c>
      <c r="BE247" s="96">
        <f>IF(N247="základní",J247,0)</f>
        <v>0</v>
      </c>
      <c r="BF247" s="96">
        <f>IF(N247="snížená",J247,0)</f>
        <v>0</v>
      </c>
      <c r="BG247" s="96">
        <f>IF(N247="zákl. přenesená",J247,0)</f>
        <v>0</v>
      </c>
      <c r="BH247" s="96">
        <f>IF(N247="sníž. přenesená",J247,0)</f>
        <v>0</v>
      </c>
      <c r="BI247" s="96">
        <f>IF(N247="nulová",J247,0)</f>
        <v>0</v>
      </c>
      <c r="BJ247" s="17" t="s">
        <v>21</v>
      </c>
      <c r="BK247" s="96">
        <f>ROUND(I247*H247,2)</f>
        <v>0</v>
      </c>
      <c r="BL247" s="17" t="s">
        <v>160</v>
      </c>
      <c r="BM247" s="163" t="s">
        <v>1280</v>
      </c>
    </row>
    <row r="248" spans="2:47" s="1" customFormat="1" ht="11.25">
      <c r="B248" s="34"/>
      <c r="D248" s="164" t="s">
        <v>162</v>
      </c>
      <c r="F248" s="165" t="s">
        <v>1281</v>
      </c>
      <c r="I248" s="129"/>
      <c r="L248" s="34"/>
      <c r="M248" s="166"/>
      <c r="T248" s="58"/>
      <c r="AT248" s="17" t="s">
        <v>162</v>
      </c>
      <c r="AU248" s="17" t="s">
        <v>91</v>
      </c>
    </row>
    <row r="249" spans="2:63" s="11" customFormat="1" ht="22.9" customHeight="1">
      <c r="B249" s="141"/>
      <c r="D249" s="142" t="s">
        <v>81</v>
      </c>
      <c r="E249" s="151" t="s">
        <v>212</v>
      </c>
      <c r="F249" s="151" t="s">
        <v>1282</v>
      </c>
      <c r="I249" s="144"/>
      <c r="J249" s="152">
        <f>BK249</f>
        <v>0</v>
      </c>
      <c r="L249" s="141"/>
      <c r="M249" s="146"/>
      <c r="P249" s="147">
        <f>SUM(P250:P328)</f>
        <v>0</v>
      </c>
      <c r="R249" s="147">
        <f>SUM(R250:R328)</f>
        <v>1.134715</v>
      </c>
      <c r="T249" s="148">
        <f>SUM(T250:T328)</f>
        <v>0</v>
      </c>
      <c r="AR249" s="142" t="s">
        <v>21</v>
      </c>
      <c r="AT249" s="149" t="s">
        <v>81</v>
      </c>
      <c r="AU249" s="149" t="s">
        <v>21</v>
      </c>
      <c r="AY249" s="142" t="s">
        <v>153</v>
      </c>
      <c r="BK249" s="150">
        <f>SUM(BK250:BK328)</f>
        <v>0</v>
      </c>
    </row>
    <row r="250" spans="2:65" s="1" customFormat="1" ht="16.5" customHeight="1">
      <c r="B250" s="34"/>
      <c r="C250" s="153" t="s">
        <v>351</v>
      </c>
      <c r="D250" s="153" t="s">
        <v>155</v>
      </c>
      <c r="E250" s="154" t="s">
        <v>1283</v>
      </c>
      <c r="F250" s="155" t="s">
        <v>1284</v>
      </c>
      <c r="G250" s="156" t="s">
        <v>315</v>
      </c>
      <c r="H250" s="157">
        <v>1</v>
      </c>
      <c r="I250" s="158"/>
      <c r="J250" s="159">
        <f>ROUND(I250*H250,2)</f>
        <v>0</v>
      </c>
      <c r="K250" s="155" t="s">
        <v>159</v>
      </c>
      <c r="L250" s="34"/>
      <c r="M250" s="160" t="s">
        <v>1</v>
      </c>
      <c r="N250" s="127" t="s">
        <v>47</v>
      </c>
      <c r="P250" s="161">
        <f>O250*H250</f>
        <v>0</v>
      </c>
      <c r="Q250" s="161">
        <v>0.29558</v>
      </c>
      <c r="R250" s="161">
        <f>Q250*H250</f>
        <v>0.29558</v>
      </c>
      <c r="S250" s="161">
        <v>0</v>
      </c>
      <c r="T250" s="162">
        <f>S250*H250</f>
        <v>0</v>
      </c>
      <c r="AR250" s="163" t="s">
        <v>160</v>
      </c>
      <c r="AT250" s="163" t="s">
        <v>155</v>
      </c>
      <c r="AU250" s="163" t="s">
        <v>91</v>
      </c>
      <c r="AY250" s="17" t="s">
        <v>153</v>
      </c>
      <c r="BE250" s="96">
        <f>IF(N250="základní",J250,0)</f>
        <v>0</v>
      </c>
      <c r="BF250" s="96">
        <f>IF(N250="snížená",J250,0)</f>
        <v>0</v>
      </c>
      <c r="BG250" s="96">
        <f>IF(N250="zákl. přenesená",J250,0)</f>
        <v>0</v>
      </c>
      <c r="BH250" s="96">
        <f>IF(N250="sníž. přenesená",J250,0)</f>
        <v>0</v>
      </c>
      <c r="BI250" s="96">
        <f>IF(N250="nulová",J250,0)</f>
        <v>0</v>
      </c>
      <c r="BJ250" s="17" t="s">
        <v>21</v>
      </c>
      <c r="BK250" s="96">
        <f>ROUND(I250*H250,2)</f>
        <v>0</v>
      </c>
      <c r="BL250" s="17" t="s">
        <v>160</v>
      </c>
      <c r="BM250" s="163" t="s">
        <v>1285</v>
      </c>
    </row>
    <row r="251" spans="2:47" s="1" customFormat="1" ht="19.5">
      <c r="B251" s="34"/>
      <c r="D251" s="164" t="s">
        <v>162</v>
      </c>
      <c r="F251" s="165" t="s">
        <v>1286</v>
      </c>
      <c r="I251" s="129"/>
      <c r="L251" s="34"/>
      <c r="M251" s="166"/>
      <c r="T251" s="58"/>
      <c r="AT251" s="17" t="s">
        <v>162</v>
      </c>
      <c r="AU251" s="17" t="s">
        <v>91</v>
      </c>
    </row>
    <row r="252" spans="2:47" s="1" customFormat="1" ht="11.25">
      <c r="B252" s="34"/>
      <c r="D252" s="167" t="s">
        <v>164</v>
      </c>
      <c r="F252" s="168" t="s">
        <v>1287</v>
      </c>
      <c r="I252" s="129"/>
      <c r="L252" s="34"/>
      <c r="M252" s="166"/>
      <c r="T252" s="58"/>
      <c r="AT252" s="17" t="s">
        <v>164</v>
      </c>
      <c r="AU252" s="17" t="s">
        <v>91</v>
      </c>
    </row>
    <row r="253" spans="2:65" s="1" customFormat="1" ht="24.2" customHeight="1">
      <c r="B253" s="34"/>
      <c r="C253" s="153" t="s">
        <v>365</v>
      </c>
      <c r="D253" s="153" t="s">
        <v>155</v>
      </c>
      <c r="E253" s="154" t="s">
        <v>1288</v>
      </c>
      <c r="F253" s="155" t="s">
        <v>1289</v>
      </c>
      <c r="G253" s="156" t="s">
        <v>411</v>
      </c>
      <c r="H253" s="157">
        <v>8</v>
      </c>
      <c r="I253" s="158"/>
      <c r="J253" s="159">
        <f>ROUND(I253*H253,2)</f>
        <v>0</v>
      </c>
      <c r="K253" s="155" t="s">
        <v>159</v>
      </c>
      <c r="L253" s="34"/>
      <c r="M253" s="160" t="s">
        <v>1</v>
      </c>
      <c r="N253" s="127" t="s">
        <v>47</v>
      </c>
      <c r="P253" s="161">
        <f>O253*H253</f>
        <v>0</v>
      </c>
      <c r="Q253" s="161">
        <v>0.00183</v>
      </c>
      <c r="R253" s="161">
        <f>Q253*H253</f>
        <v>0.01464</v>
      </c>
      <c r="S253" s="161">
        <v>0</v>
      </c>
      <c r="T253" s="162">
        <f>S253*H253</f>
        <v>0</v>
      </c>
      <c r="AR253" s="163" t="s">
        <v>160</v>
      </c>
      <c r="AT253" s="163" t="s">
        <v>155</v>
      </c>
      <c r="AU253" s="163" t="s">
        <v>91</v>
      </c>
      <c r="AY253" s="17" t="s">
        <v>153</v>
      </c>
      <c r="BE253" s="96">
        <f>IF(N253="základní",J253,0)</f>
        <v>0</v>
      </c>
      <c r="BF253" s="96">
        <f>IF(N253="snížená",J253,0)</f>
        <v>0</v>
      </c>
      <c r="BG253" s="96">
        <f>IF(N253="zákl. přenesená",J253,0)</f>
        <v>0</v>
      </c>
      <c r="BH253" s="96">
        <f>IF(N253="sníž. přenesená",J253,0)</f>
        <v>0</v>
      </c>
      <c r="BI253" s="96">
        <f>IF(N253="nulová",J253,0)</f>
        <v>0</v>
      </c>
      <c r="BJ253" s="17" t="s">
        <v>21</v>
      </c>
      <c r="BK253" s="96">
        <f>ROUND(I253*H253,2)</f>
        <v>0</v>
      </c>
      <c r="BL253" s="17" t="s">
        <v>160</v>
      </c>
      <c r="BM253" s="163" t="s">
        <v>1290</v>
      </c>
    </row>
    <row r="254" spans="2:47" s="1" customFormat="1" ht="29.25">
      <c r="B254" s="34"/>
      <c r="D254" s="164" t="s">
        <v>162</v>
      </c>
      <c r="F254" s="165" t="s">
        <v>1291</v>
      </c>
      <c r="I254" s="129"/>
      <c r="L254" s="34"/>
      <c r="M254" s="166"/>
      <c r="T254" s="58"/>
      <c r="AT254" s="17" t="s">
        <v>162</v>
      </c>
      <c r="AU254" s="17" t="s">
        <v>91</v>
      </c>
    </row>
    <row r="255" spans="2:47" s="1" customFormat="1" ht="11.25">
      <c r="B255" s="34"/>
      <c r="D255" s="167" t="s">
        <v>164</v>
      </c>
      <c r="F255" s="168" t="s">
        <v>1292</v>
      </c>
      <c r="I255" s="129"/>
      <c r="L255" s="34"/>
      <c r="M255" s="166"/>
      <c r="T255" s="58"/>
      <c r="AT255" s="17" t="s">
        <v>164</v>
      </c>
      <c r="AU255" s="17" t="s">
        <v>91</v>
      </c>
    </row>
    <row r="256" spans="2:51" s="12" customFormat="1" ht="11.25">
      <c r="B256" s="169"/>
      <c r="D256" s="164" t="s">
        <v>166</v>
      </c>
      <c r="E256" s="170" t="s">
        <v>1</v>
      </c>
      <c r="F256" s="171" t="s">
        <v>1293</v>
      </c>
      <c r="H256" s="172">
        <v>8</v>
      </c>
      <c r="I256" s="173"/>
      <c r="L256" s="169"/>
      <c r="M256" s="174"/>
      <c r="T256" s="175"/>
      <c r="AT256" s="170" t="s">
        <v>166</v>
      </c>
      <c r="AU256" s="170" t="s">
        <v>91</v>
      </c>
      <c r="AV256" s="12" t="s">
        <v>91</v>
      </c>
      <c r="AW256" s="12" t="s">
        <v>35</v>
      </c>
      <c r="AX256" s="12" t="s">
        <v>21</v>
      </c>
      <c r="AY256" s="170" t="s">
        <v>153</v>
      </c>
    </row>
    <row r="257" spans="2:65" s="1" customFormat="1" ht="24.2" customHeight="1">
      <c r="B257" s="34"/>
      <c r="C257" s="153" t="s">
        <v>379</v>
      </c>
      <c r="D257" s="153" t="s">
        <v>155</v>
      </c>
      <c r="E257" s="154" t="s">
        <v>1294</v>
      </c>
      <c r="F257" s="155" t="s">
        <v>1295</v>
      </c>
      <c r="G257" s="156" t="s">
        <v>411</v>
      </c>
      <c r="H257" s="157">
        <v>12</v>
      </c>
      <c r="I257" s="158"/>
      <c r="J257" s="159">
        <f>ROUND(I257*H257,2)</f>
        <v>0</v>
      </c>
      <c r="K257" s="155" t="s">
        <v>159</v>
      </c>
      <c r="L257" s="34"/>
      <c r="M257" s="160" t="s">
        <v>1</v>
      </c>
      <c r="N257" s="127" t="s">
        <v>47</v>
      </c>
      <c r="P257" s="161">
        <f>O257*H257</f>
        <v>0</v>
      </c>
      <c r="Q257" s="161">
        <v>0.00279</v>
      </c>
      <c r="R257" s="161">
        <f>Q257*H257</f>
        <v>0.033479999999999996</v>
      </c>
      <c r="S257" s="161">
        <v>0</v>
      </c>
      <c r="T257" s="162">
        <f>S257*H257</f>
        <v>0</v>
      </c>
      <c r="AR257" s="163" t="s">
        <v>160</v>
      </c>
      <c r="AT257" s="163" t="s">
        <v>155</v>
      </c>
      <c r="AU257" s="163" t="s">
        <v>91</v>
      </c>
      <c r="AY257" s="17" t="s">
        <v>153</v>
      </c>
      <c r="BE257" s="96">
        <f>IF(N257="základní",J257,0)</f>
        <v>0</v>
      </c>
      <c r="BF257" s="96">
        <f>IF(N257="snížená",J257,0)</f>
        <v>0</v>
      </c>
      <c r="BG257" s="96">
        <f>IF(N257="zákl. přenesená",J257,0)</f>
        <v>0</v>
      </c>
      <c r="BH257" s="96">
        <f>IF(N257="sníž. přenesená",J257,0)</f>
        <v>0</v>
      </c>
      <c r="BI257" s="96">
        <f>IF(N257="nulová",J257,0)</f>
        <v>0</v>
      </c>
      <c r="BJ257" s="17" t="s">
        <v>21</v>
      </c>
      <c r="BK257" s="96">
        <f>ROUND(I257*H257,2)</f>
        <v>0</v>
      </c>
      <c r="BL257" s="17" t="s">
        <v>160</v>
      </c>
      <c r="BM257" s="163" t="s">
        <v>1296</v>
      </c>
    </row>
    <row r="258" spans="2:47" s="1" customFormat="1" ht="29.25">
      <c r="B258" s="34"/>
      <c r="D258" s="164" t="s">
        <v>162</v>
      </c>
      <c r="F258" s="165" t="s">
        <v>1297</v>
      </c>
      <c r="I258" s="129"/>
      <c r="L258" s="34"/>
      <c r="M258" s="166"/>
      <c r="T258" s="58"/>
      <c r="AT258" s="17" t="s">
        <v>162</v>
      </c>
      <c r="AU258" s="17" t="s">
        <v>91</v>
      </c>
    </row>
    <row r="259" spans="2:47" s="1" customFormat="1" ht="11.25">
      <c r="B259" s="34"/>
      <c r="D259" s="167" t="s">
        <v>164</v>
      </c>
      <c r="F259" s="168" t="s">
        <v>1298</v>
      </c>
      <c r="I259" s="129"/>
      <c r="L259" s="34"/>
      <c r="M259" s="166"/>
      <c r="T259" s="58"/>
      <c r="AT259" s="17" t="s">
        <v>164</v>
      </c>
      <c r="AU259" s="17" t="s">
        <v>91</v>
      </c>
    </row>
    <row r="260" spans="2:51" s="12" customFormat="1" ht="11.25">
      <c r="B260" s="169"/>
      <c r="D260" s="164" t="s">
        <v>166</v>
      </c>
      <c r="E260" s="170" t="s">
        <v>1</v>
      </c>
      <c r="F260" s="171" t="s">
        <v>1299</v>
      </c>
      <c r="H260" s="172">
        <v>12</v>
      </c>
      <c r="I260" s="173"/>
      <c r="L260" s="169"/>
      <c r="M260" s="174"/>
      <c r="T260" s="175"/>
      <c r="AT260" s="170" t="s">
        <v>166</v>
      </c>
      <c r="AU260" s="170" t="s">
        <v>91</v>
      </c>
      <c r="AV260" s="12" t="s">
        <v>91</v>
      </c>
      <c r="AW260" s="12" t="s">
        <v>35</v>
      </c>
      <c r="AX260" s="12" t="s">
        <v>21</v>
      </c>
      <c r="AY260" s="170" t="s">
        <v>153</v>
      </c>
    </row>
    <row r="261" spans="2:65" s="1" customFormat="1" ht="24.2" customHeight="1">
      <c r="B261" s="34"/>
      <c r="C261" s="153" t="s">
        <v>394</v>
      </c>
      <c r="D261" s="153" t="s">
        <v>155</v>
      </c>
      <c r="E261" s="154" t="s">
        <v>1300</v>
      </c>
      <c r="F261" s="155" t="s">
        <v>1301</v>
      </c>
      <c r="G261" s="156" t="s">
        <v>411</v>
      </c>
      <c r="H261" s="157">
        <v>30.5</v>
      </c>
      <c r="I261" s="158"/>
      <c r="J261" s="159">
        <f>ROUND(I261*H261,2)</f>
        <v>0</v>
      </c>
      <c r="K261" s="155" t="s">
        <v>159</v>
      </c>
      <c r="L261" s="34"/>
      <c r="M261" s="160" t="s">
        <v>1</v>
      </c>
      <c r="N261" s="127" t="s">
        <v>47</v>
      </c>
      <c r="P261" s="161">
        <f>O261*H261</f>
        <v>0</v>
      </c>
      <c r="Q261" s="161">
        <v>0.00441</v>
      </c>
      <c r="R261" s="161">
        <f>Q261*H261</f>
        <v>0.13450499999999999</v>
      </c>
      <c r="S261" s="161">
        <v>0</v>
      </c>
      <c r="T261" s="162">
        <f>S261*H261</f>
        <v>0</v>
      </c>
      <c r="AR261" s="163" t="s">
        <v>160</v>
      </c>
      <c r="AT261" s="163" t="s">
        <v>155</v>
      </c>
      <c r="AU261" s="163" t="s">
        <v>91</v>
      </c>
      <c r="AY261" s="17" t="s">
        <v>153</v>
      </c>
      <c r="BE261" s="96">
        <f>IF(N261="základní",J261,0)</f>
        <v>0</v>
      </c>
      <c r="BF261" s="96">
        <f>IF(N261="snížená",J261,0)</f>
        <v>0</v>
      </c>
      <c r="BG261" s="96">
        <f>IF(N261="zákl. přenesená",J261,0)</f>
        <v>0</v>
      </c>
      <c r="BH261" s="96">
        <f>IF(N261="sníž. přenesená",J261,0)</f>
        <v>0</v>
      </c>
      <c r="BI261" s="96">
        <f>IF(N261="nulová",J261,0)</f>
        <v>0</v>
      </c>
      <c r="BJ261" s="17" t="s">
        <v>21</v>
      </c>
      <c r="BK261" s="96">
        <f>ROUND(I261*H261,2)</f>
        <v>0</v>
      </c>
      <c r="BL261" s="17" t="s">
        <v>160</v>
      </c>
      <c r="BM261" s="163" t="s">
        <v>1302</v>
      </c>
    </row>
    <row r="262" spans="2:47" s="1" customFormat="1" ht="29.25">
      <c r="B262" s="34"/>
      <c r="D262" s="164" t="s">
        <v>162</v>
      </c>
      <c r="F262" s="165" t="s">
        <v>1303</v>
      </c>
      <c r="I262" s="129"/>
      <c r="L262" s="34"/>
      <c r="M262" s="166"/>
      <c r="T262" s="58"/>
      <c r="AT262" s="17" t="s">
        <v>162</v>
      </c>
      <c r="AU262" s="17" t="s">
        <v>91</v>
      </c>
    </row>
    <row r="263" spans="2:47" s="1" customFormat="1" ht="11.25">
      <c r="B263" s="34"/>
      <c r="D263" s="167" t="s">
        <v>164</v>
      </c>
      <c r="F263" s="168" t="s">
        <v>1304</v>
      </c>
      <c r="I263" s="129"/>
      <c r="L263" s="34"/>
      <c r="M263" s="166"/>
      <c r="T263" s="58"/>
      <c r="AT263" s="17" t="s">
        <v>164</v>
      </c>
      <c r="AU263" s="17" t="s">
        <v>91</v>
      </c>
    </row>
    <row r="264" spans="2:51" s="12" customFormat="1" ht="11.25">
      <c r="B264" s="169"/>
      <c r="D264" s="164" t="s">
        <v>166</v>
      </c>
      <c r="E264" s="170" t="s">
        <v>1</v>
      </c>
      <c r="F264" s="171" t="s">
        <v>1305</v>
      </c>
      <c r="H264" s="172">
        <v>30.5</v>
      </c>
      <c r="I264" s="173"/>
      <c r="L264" s="169"/>
      <c r="M264" s="174"/>
      <c r="T264" s="175"/>
      <c r="AT264" s="170" t="s">
        <v>166</v>
      </c>
      <c r="AU264" s="170" t="s">
        <v>91</v>
      </c>
      <c r="AV264" s="12" t="s">
        <v>91</v>
      </c>
      <c r="AW264" s="12" t="s">
        <v>35</v>
      </c>
      <c r="AX264" s="12" t="s">
        <v>21</v>
      </c>
      <c r="AY264" s="170" t="s">
        <v>153</v>
      </c>
    </row>
    <row r="265" spans="2:65" s="1" customFormat="1" ht="33" customHeight="1">
      <c r="B265" s="34"/>
      <c r="C265" s="153" t="s">
        <v>401</v>
      </c>
      <c r="D265" s="153" t="s">
        <v>155</v>
      </c>
      <c r="E265" s="154" t="s">
        <v>1306</v>
      </c>
      <c r="F265" s="155" t="s">
        <v>1307</v>
      </c>
      <c r="G265" s="156" t="s">
        <v>315</v>
      </c>
      <c r="H265" s="157">
        <v>4</v>
      </c>
      <c r="I265" s="158"/>
      <c r="J265" s="159">
        <f>ROUND(I265*H265,2)</f>
        <v>0</v>
      </c>
      <c r="K265" s="155" t="s">
        <v>159</v>
      </c>
      <c r="L265" s="34"/>
      <c r="M265" s="160" t="s">
        <v>1</v>
      </c>
      <c r="N265" s="127" t="s">
        <v>47</v>
      </c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AR265" s="163" t="s">
        <v>160</v>
      </c>
      <c r="AT265" s="163" t="s">
        <v>155</v>
      </c>
      <c r="AU265" s="163" t="s">
        <v>91</v>
      </c>
      <c r="AY265" s="17" t="s">
        <v>153</v>
      </c>
      <c r="BE265" s="96">
        <f>IF(N265="základní",J265,0)</f>
        <v>0</v>
      </c>
      <c r="BF265" s="96">
        <f>IF(N265="snížená",J265,0)</f>
        <v>0</v>
      </c>
      <c r="BG265" s="96">
        <f>IF(N265="zákl. přenesená",J265,0)</f>
        <v>0</v>
      </c>
      <c r="BH265" s="96">
        <f>IF(N265="sníž. přenesená",J265,0)</f>
        <v>0</v>
      </c>
      <c r="BI265" s="96">
        <f>IF(N265="nulová",J265,0)</f>
        <v>0</v>
      </c>
      <c r="BJ265" s="17" t="s">
        <v>21</v>
      </c>
      <c r="BK265" s="96">
        <f>ROUND(I265*H265,2)</f>
        <v>0</v>
      </c>
      <c r="BL265" s="17" t="s">
        <v>160</v>
      </c>
      <c r="BM265" s="163" t="s">
        <v>1308</v>
      </c>
    </row>
    <row r="266" spans="2:47" s="1" customFormat="1" ht="29.25">
      <c r="B266" s="34"/>
      <c r="D266" s="164" t="s">
        <v>162</v>
      </c>
      <c r="F266" s="165" t="s">
        <v>1309</v>
      </c>
      <c r="I266" s="129"/>
      <c r="L266" s="34"/>
      <c r="M266" s="166"/>
      <c r="T266" s="58"/>
      <c r="AT266" s="17" t="s">
        <v>162</v>
      </c>
      <c r="AU266" s="17" t="s">
        <v>91</v>
      </c>
    </row>
    <row r="267" spans="2:47" s="1" customFormat="1" ht="11.25">
      <c r="B267" s="34"/>
      <c r="D267" s="167" t="s">
        <v>164</v>
      </c>
      <c r="F267" s="168" t="s">
        <v>1310</v>
      </c>
      <c r="I267" s="129"/>
      <c r="L267" s="34"/>
      <c r="M267" s="166"/>
      <c r="T267" s="58"/>
      <c r="AT267" s="17" t="s">
        <v>164</v>
      </c>
      <c r="AU267" s="17" t="s">
        <v>91</v>
      </c>
    </row>
    <row r="268" spans="2:51" s="12" customFormat="1" ht="11.25">
      <c r="B268" s="169"/>
      <c r="D268" s="164" t="s">
        <v>166</v>
      </c>
      <c r="E268" s="170" t="s">
        <v>1</v>
      </c>
      <c r="F268" s="171" t="s">
        <v>1311</v>
      </c>
      <c r="H268" s="172">
        <v>4</v>
      </c>
      <c r="I268" s="173"/>
      <c r="L268" s="169"/>
      <c r="M268" s="174"/>
      <c r="T268" s="175"/>
      <c r="AT268" s="170" t="s">
        <v>166</v>
      </c>
      <c r="AU268" s="170" t="s">
        <v>91</v>
      </c>
      <c r="AV268" s="12" t="s">
        <v>91</v>
      </c>
      <c r="AW268" s="12" t="s">
        <v>35</v>
      </c>
      <c r="AX268" s="12" t="s">
        <v>21</v>
      </c>
      <c r="AY268" s="170" t="s">
        <v>153</v>
      </c>
    </row>
    <row r="269" spans="2:65" s="1" customFormat="1" ht="16.5" customHeight="1">
      <c r="B269" s="34"/>
      <c r="C269" s="189" t="s">
        <v>408</v>
      </c>
      <c r="D269" s="189" t="s">
        <v>562</v>
      </c>
      <c r="E269" s="190" t="s">
        <v>1312</v>
      </c>
      <c r="F269" s="191" t="s">
        <v>1313</v>
      </c>
      <c r="G269" s="192" t="s">
        <v>315</v>
      </c>
      <c r="H269" s="193">
        <v>3</v>
      </c>
      <c r="I269" s="194"/>
      <c r="J269" s="195">
        <f>ROUND(I269*H269,2)</f>
        <v>0</v>
      </c>
      <c r="K269" s="191" t="s">
        <v>159</v>
      </c>
      <c r="L269" s="196"/>
      <c r="M269" s="197" t="s">
        <v>1</v>
      </c>
      <c r="N269" s="198" t="s">
        <v>47</v>
      </c>
      <c r="P269" s="161">
        <f>O269*H269</f>
        <v>0</v>
      </c>
      <c r="Q269" s="161">
        <v>0.00065</v>
      </c>
      <c r="R269" s="161">
        <f>Q269*H269</f>
        <v>0.00195</v>
      </c>
      <c r="S269" s="161">
        <v>0</v>
      </c>
      <c r="T269" s="162">
        <f>S269*H269</f>
        <v>0</v>
      </c>
      <c r="AR269" s="163" t="s">
        <v>212</v>
      </c>
      <c r="AT269" s="163" t="s">
        <v>562</v>
      </c>
      <c r="AU269" s="163" t="s">
        <v>91</v>
      </c>
      <c r="AY269" s="17" t="s">
        <v>153</v>
      </c>
      <c r="BE269" s="96">
        <f>IF(N269="základní",J269,0)</f>
        <v>0</v>
      </c>
      <c r="BF269" s="96">
        <f>IF(N269="snížená",J269,0)</f>
        <v>0</v>
      </c>
      <c r="BG269" s="96">
        <f>IF(N269="zákl. přenesená",J269,0)</f>
        <v>0</v>
      </c>
      <c r="BH269" s="96">
        <f>IF(N269="sníž. přenesená",J269,0)</f>
        <v>0</v>
      </c>
      <c r="BI269" s="96">
        <f>IF(N269="nulová",J269,0)</f>
        <v>0</v>
      </c>
      <c r="BJ269" s="17" t="s">
        <v>21</v>
      </c>
      <c r="BK269" s="96">
        <f>ROUND(I269*H269,2)</f>
        <v>0</v>
      </c>
      <c r="BL269" s="17" t="s">
        <v>160</v>
      </c>
      <c r="BM269" s="163" t="s">
        <v>1314</v>
      </c>
    </row>
    <row r="270" spans="2:47" s="1" customFormat="1" ht="11.25">
      <c r="B270" s="34"/>
      <c r="D270" s="164" t="s">
        <v>162</v>
      </c>
      <c r="F270" s="165" t="s">
        <v>1313</v>
      </c>
      <c r="I270" s="129"/>
      <c r="L270" s="34"/>
      <c r="M270" s="166"/>
      <c r="T270" s="58"/>
      <c r="AT270" s="17" t="s">
        <v>162</v>
      </c>
      <c r="AU270" s="17" t="s">
        <v>91</v>
      </c>
    </row>
    <row r="271" spans="2:65" s="1" customFormat="1" ht="16.5" customHeight="1">
      <c r="B271" s="34"/>
      <c r="C271" s="189" t="s">
        <v>423</v>
      </c>
      <c r="D271" s="189" t="s">
        <v>562</v>
      </c>
      <c r="E271" s="190" t="s">
        <v>1315</v>
      </c>
      <c r="F271" s="191" t="s">
        <v>1316</v>
      </c>
      <c r="G271" s="192" t="s">
        <v>315</v>
      </c>
      <c r="H271" s="193">
        <v>1</v>
      </c>
      <c r="I271" s="194"/>
      <c r="J271" s="195">
        <f>ROUND(I271*H271,2)</f>
        <v>0</v>
      </c>
      <c r="K271" s="191" t="s">
        <v>159</v>
      </c>
      <c r="L271" s="196"/>
      <c r="M271" s="197" t="s">
        <v>1</v>
      </c>
      <c r="N271" s="198" t="s">
        <v>47</v>
      </c>
      <c r="P271" s="161">
        <f>O271*H271</f>
        <v>0</v>
      </c>
      <c r="Q271" s="161">
        <v>0.00029</v>
      </c>
      <c r="R271" s="161">
        <f>Q271*H271</f>
        <v>0.00029</v>
      </c>
      <c r="S271" s="161">
        <v>0</v>
      </c>
      <c r="T271" s="162">
        <f>S271*H271</f>
        <v>0</v>
      </c>
      <c r="AR271" s="163" t="s">
        <v>212</v>
      </c>
      <c r="AT271" s="163" t="s">
        <v>562</v>
      </c>
      <c r="AU271" s="163" t="s">
        <v>91</v>
      </c>
      <c r="AY271" s="17" t="s">
        <v>153</v>
      </c>
      <c r="BE271" s="96">
        <f>IF(N271="základní",J271,0)</f>
        <v>0</v>
      </c>
      <c r="BF271" s="96">
        <f>IF(N271="snížená",J271,0)</f>
        <v>0</v>
      </c>
      <c r="BG271" s="96">
        <f>IF(N271="zákl. přenesená",J271,0)</f>
        <v>0</v>
      </c>
      <c r="BH271" s="96">
        <f>IF(N271="sníž. přenesená",J271,0)</f>
        <v>0</v>
      </c>
      <c r="BI271" s="96">
        <f>IF(N271="nulová",J271,0)</f>
        <v>0</v>
      </c>
      <c r="BJ271" s="17" t="s">
        <v>21</v>
      </c>
      <c r="BK271" s="96">
        <f>ROUND(I271*H271,2)</f>
        <v>0</v>
      </c>
      <c r="BL271" s="17" t="s">
        <v>160</v>
      </c>
      <c r="BM271" s="163" t="s">
        <v>1317</v>
      </c>
    </row>
    <row r="272" spans="2:47" s="1" customFormat="1" ht="11.25">
      <c r="B272" s="34"/>
      <c r="D272" s="164" t="s">
        <v>162</v>
      </c>
      <c r="F272" s="165" t="s">
        <v>1316</v>
      </c>
      <c r="I272" s="129"/>
      <c r="L272" s="34"/>
      <c r="M272" s="166"/>
      <c r="T272" s="58"/>
      <c r="AT272" s="17" t="s">
        <v>162</v>
      </c>
      <c r="AU272" s="17" t="s">
        <v>91</v>
      </c>
    </row>
    <row r="273" spans="2:65" s="1" customFormat="1" ht="33" customHeight="1">
      <c r="B273" s="34"/>
      <c r="C273" s="153" t="s">
        <v>439</v>
      </c>
      <c r="D273" s="153" t="s">
        <v>155</v>
      </c>
      <c r="E273" s="154" t="s">
        <v>1318</v>
      </c>
      <c r="F273" s="155" t="s">
        <v>1319</v>
      </c>
      <c r="G273" s="156" t="s">
        <v>315</v>
      </c>
      <c r="H273" s="157">
        <v>8</v>
      </c>
      <c r="I273" s="158"/>
      <c r="J273" s="159">
        <f>ROUND(I273*H273,2)</f>
        <v>0</v>
      </c>
      <c r="K273" s="155" t="s">
        <v>159</v>
      </c>
      <c r="L273" s="34"/>
      <c r="M273" s="160" t="s">
        <v>1</v>
      </c>
      <c r="N273" s="127" t="s">
        <v>47</v>
      </c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AR273" s="163" t="s">
        <v>160</v>
      </c>
      <c r="AT273" s="163" t="s">
        <v>155</v>
      </c>
      <c r="AU273" s="163" t="s">
        <v>91</v>
      </c>
      <c r="AY273" s="17" t="s">
        <v>153</v>
      </c>
      <c r="BE273" s="96">
        <f>IF(N273="základní",J273,0)</f>
        <v>0</v>
      </c>
      <c r="BF273" s="96">
        <f>IF(N273="snížená",J273,0)</f>
        <v>0</v>
      </c>
      <c r="BG273" s="96">
        <f>IF(N273="zákl. přenesená",J273,0)</f>
        <v>0</v>
      </c>
      <c r="BH273" s="96">
        <f>IF(N273="sníž. přenesená",J273,0)</f>
        <v>0</v>
      </c>
      <c r="BI273" s="96">
        <f>IF(N273="nulová",J273,0)</f>
        <v>0</v>
      </c>
      <c r="BJ273" s="17" t="s">
        <v>21</v>
      </c>
      <c r="BK273" s="96">
        <f>ROUND(I273*H273,2)</f>
        <v>0</v>
      </c>
      <c r="BL273" s="17" t="s">
        <v>160</v>
      </c>
      <c r="BM273" s="163" t="s">
        <v>1320</v>
      </c>
    </row>
    <row r="274" spans="2:47" s="1" customFormat="1" ht="29.25">
      <c r="B274" s="34"/>
      <c r="D274" s="164" t="s">
        <v>162</v>
      </c>
      <c r="F274" s="165" t="s">
        <v>1321</v>
      </c>
      <c r="I274" s="129"/>
      <c r="L274" s="34"/>
      <c r="M274" s="166"/>
      <c r="T274" s="58"/>
      <c r="AT274" s="17" t="s">
        <v>162</v>
      </c>
      <c r="AU274" s="17" t="s">
        <v>91</v>
      </c>
    </row>
    <row r="275" spans="2:47" s="1" customFormat="1" ht="11.25">
      <c r="B275" s="34"/>
      <c r="D275" s="167" t="s">
        <v>164</v>
      </c>
      <c r="F275" s="168" t="s">
        <v>1322</v>
      </c>
      <c r="I275" s="129"/>
      <c r="L275" s="34"/>
      <c r="M275" s="166"/>
      <c r="T275" s="58"/>
      <c r="AT275" s="17" t="s">
        <v>164</v>
      </c>
      <c r="AU275" s="17" t="s">
        <v>91</v>
      </c>
    </row>
    <row r="276" spans="2:51" s="12" customFormat="1" ht="11.25">
      <c r="B276" s="169"/>
      <c r="D276" s="164" t="s">
        <v>166</v>
      </c>
      <c r="E276" s="170" t="s">
        <v>1</v>
      </c>
      <c r="F276" s="171" t="s">
        <v>1323</v>
      </c>
      <c r="H276" s="172">
        <v>8</v>
      </c>
      <c r="I276" s="173"/>
      <c r="L276" s="169"/>
      <c r="M276" s="174"/>
      <c r="T276" s="175"/>
      <c r="AT276" s="170" t="s">
        <v>166</v>
      </c>
      <c r="AU276" s="170" t="s">
        <v>91</v>
      </c>
      <c r="AV276" s="12" t="s">
        <v>91</v>
      </c>
      <c r="AW276" s="12" t="s">
        <v>35</v>
      </c>
      <c r="AX276" s="12" t="s">
        <v>21</v>
      </c>
      <c r="AY276" s="170" t="s">
        <v>153</v>
      </c>
    </row>
    <row r="277" spans="2:65" s="1" customFormat="1" ht="16.5" customHeight="1">
      <c r="B277" s="34"/>
      <c r="C277" s="189" t="s">
        <v>455</v>
      </c>
      <c r="D277" s="189" t="s">
        <v>562</v>
      </c>
      <c r="E277" s="190" t="s">
        <v>1324</v>
      </c>
      <c r="F277" s="191" t="s">
        <v>1325</v>
      </c>
      <c r="G277" s="192" t="s">
        <v>315</v>
      </c>
      <c r="H277" s="193">
        <v>4</v>
      </c>
      <c r="I277" s="194"/>
      <c r="J277" s="195">
        <f>ROUND(I277*H277,2)</f>
        <v>0</v>
      </c>
      <c r="K277" s="191" t="s">
        <v>159</v>
      </c>
      <c r="L277" s="196"/>
      <c r="M277" s="197" t="s">
        <v>1</v>
      </c>
      <c r="N277" s="198" t="s">
        <v>47</v>
      </c>
      <c r="P277" s="161">
        <f>O277*H277</f>
        <v>0</v>
      </c>
      <c r="Q277" s="161">
        <v>0.00041</v>
      </c>
      <c r="R277" s="161">
        <f>Q277*H277</f>
        <v>0.00164</v>
      </c>
      <c r="S277" s="161">
        <v>0</v>
      </c>
      <c r="T277" s="162">
        <f>S277*H277</f>
        <v>0</v>
      </c>
      <c r="AR277" s="163" t="s">
        <v>212</v>
      </c>
      <c r="AT277" s="163" t="s">
        <v>562</v>
      </c>
      <c r="AU277" s="163" t="s">
        <v>91</v>
      </c>
      <c r="AY277" s="17" t="s">
        <v>153</v>
      </c>
      <c r="BE277" s="96">
        <f>IF(N277="základní",J277,0)</f>
        <v>0</v>
      </c>
      <c r="BF277" s="96">
        <f>IF(N277="snížená",J277,0)</f>
        <v>0</v>
      </c>
      <c r="BG277" s="96">
        <f>IF(N277="zákl. přenesená",J277,0)</f>
        <v>0</v>
      </c>
      <c r="BH277" s="96">
        <f>IF(N277="sníž. přenesená",J277,0)</f>
        <v>0</v>
      </c>
      <c r="BI277" s="96">
        <f>IF(N277="nulová",J277,0)</f>
        <v>0</v>
      </c>
      <c r="BJ277" s="17" t="s">
        <v>21</v>
      </c>
      <c r="BK277" s="96">
        <f>ROUND(I277*H277,2)</f>
        <v>0</v>
      </c>
      <c r="BL277" s="17" t="s">
        <v>160</v>
      </c>
      <c r="BM277" s="163" t="s">
        <v>1326</v>
      </c>
    </row>
    <row r="278" spans="2:47" s="1" customFormat="1" ht="11.25">
      <c r="B278" s="34"/>
      <c r="D278" s="164" t="s">
        <v>162</v>
      </c>
      <c r="F278" s="165" t="s">
        <v>1325</v>
      </c>
      <c r="I278" s="129"/>
      <c r="L278" s="34"/>
      <c r="M278" s="166"/>
      <c r="T278" s="58"/>
      <c r="AT278" s="17" t="s">
        <v>162</v>
      </c>
      <c r="AU278" s="17" t="s">
        <v>91</v>
      </c>
    </row>
    <row r="279" spans="2:65" s="1" customFormat="1" ht="21.75" customHeight="1">
      <c r="B279" s="34"/>
      <c r="C279" s="189" t="s">
        <v>467</v>
      </c>
      <c r="D279" s="189" t="s">
        <v>562</v>
      </c>
      <c r="E279" s="190" t="s">
        <v>1327</v>
      </c>
      <c r="F279" s="191" t="s">
        <v>1328</v>
      </c>
      <c r="G279" s="192" t="s">
        <v>315</v>
      </c>
      <c r="H279" s="193">
        <v>4</v>
      </c>
      <c r="I279" s="194"/>
      <c r="J279" s="195">
        <f>ROUND(I279*H279,2)</f>
        <v>0</v>
      </c>
      <c r="K279" s="191" t="s">
        <v>159</v>
      </c>
      <c r="L279" s="196"/>
      <c r="M279" s="197" t="s">
        <v>1</v>
      </c>
      <c r="N279" s="198" t="s">
        <v>47</v>
      </c>
      <c r="P279" s="161">
        <f>O279*H279</f>
        <v>0</v>
      </c>
      <c r="Q279" s="161">
        <v>0.00048</v>
      </c>
      <c r="R279" s="161">
        <f>Q279*H279</f>
        <v>0.00192</v>
      </c>
      <c r="S279" s="161">
        <v>0</v>
      </c>
      <c r="T279" s="162">
        <f>S279*H279</f>
        <v>0</v>
      </c>
      <c r="AR279" s="163" t="s">
        <v>212</v>
      </c>
      <c r="AT279" s="163" t="s">
        <v>562</v>
      </c>
      <c r="AU279" s="163" t="s">
        <v>91</v>
      </c>
      <c r="AY279" s="17" t="s">
        <v>153</v>
      </c>
      <c r="BE279" s="96">
        <f>IF(N279="základní",J279,0)</f>
        <v>0</v>
      </c>
      <c r="BF279" s="96">
        <f>IF(N279="snížená",J279,0)</f>
        <v>0</v>
      </c>
      <c r="BG279" s="96">
        <f>IF(N279="zákl. přenesená",J279,0)</f>
        <v>0</v>
      </c>
      <c r="BH279" s="96">
        <f>IF(N279="sníž. přenesená",J279,0)</f>
        <v>0</v>
      </c>
      <c r="BI279" s="96">
        <f>IF(N279="nulová",J279,0)</f>
        <v>0</v>
      </c>
      <c r="BJ279" s="17" t="s">
        <v>21</v>
      </c>
      <c r="BK279" s="96">
        <f>ROUND(I279*H279,2)</f>
        <v>0</v>
      </c>
      <c r="BL279" s="17" t="s">
        <v>160</v>
      </c>
      <c r="BM279" s="163" t="s">
        <v>1329</v>
      </c>
    </row>
    <row r="280" spans="2:47" s="1" customFormat="1" ht="11.25">
      <c r="B280" s="34"/>
      <c r="D280" s="164" t="s">
        <v>162</v>
      </c>
      <c r="F280" s="165" t="s">
        <v>1328</v>
      </c>
      <c r="I280" s="129"/>
      <c r="L280" s="34"/>
      <c r="M280" s="166"/>
      <c r="T280" s="58"/>
      <c r="AT280" s="17" t="s">
        <v>162</v>
      </c>
      <c r="AU280" s="17" t="s">
        <v>91</v>
      </c>
    </row>
    <row r="281" spans="2:65" s="1" customFormat="1" ht="33" customHeight="1">
      <c r="B281" s="34"/>
      <c r="C281" s="153" t="s">
        <v>483</v>
      </c>
      <c r="D281" s="153" t="s">
        <v>155</v>
      </c>
      <c r="E281" s="154" t="s">
        <v>1330</v>
      </c>
      <c r="F281" s="155" t="s">
        <v>1331</v>
      </c>
      <c r="G281" s="156" t="s">
        <v>315</v>
      </c>
      <c r="H281" s="157">
        <v>6</v>
      </c>
      <c r="I281" s="158"/>
      <c r="J281" s="159">
        <f>ROUND(I281*H281,2)</f>
        <v>0</v>
      </c>
      <c r="K281" s="155" t="s">
        <v>159</v>
      </c>
      <c r="L281" s="34"/>
      <c r="M281" s="160" t="s">
        <v>1</v>
      </c>
      <c r="N281" s="127" t="s">
        <v>47</v>
      </c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AR281" s="163" t="s">
        <v>160</v>
      </c>
      <c r="AT281" s="163" t="s">
        <v>155</v>
      </c>
      <c r="AU281" s="163" t="s">
        <v>91</v>
      </c>
      <c r="AY281" s="17" t="s">
        <v>153</v>
      </c>
      <c r="BE281" s="96">
        <f>IF(N281="základní",J281,0)</f>
        <v>0</v>
      </c>
      <c r="BF281" s="96">
        <f>IF(N281="snížená",J281,0)</f>
        <v>0</v>
      </c>
      <c r="BG281" s="96">
        <f>IF(N281="zákl. přenesená",J281,0)</f>
        <v>0</v>
      </c>
      <c r="BH281" s="96">
        <f>IF(N281="sníž. přenesená",J281,0)</f>
        <v>0</v>
      </c>
      <c r="BI281" s="96">
        <f>IF(N281="nulová",J281,0)</f>
        <v>0</v>
      </c>
      <c r="BJ281" s="17" t="s">
        <v>21</v>
      </c>
      <c r="BK281" s="96">
        <f>ROUND(I281*H281,2)</f>
        <v>0</v>
      </c>
      <c r="BL281" s="17" t="s">
        <v>160</v>
      </c>
      <c r="BM281" s="163" t="s">
        <v>1332</v>
      </c>
    </row>
    <row r="282" spans="2:47" s="1" customFormat="1" ht="29.25">
      <c r="B282" s="34"/>
      <c r="D282" s="164" t="s">
        <v>162</v>
      </c>
      <c r="F282" s="165" t="s">
        <v>1333</v>
      </c>
      <c r="I282" s="129"/>
      <c r="L282" s="34"/>
      <c r="M282" s="166"/>
      <c r="T282" s="58"/>
      <c r="AT282" s="17" t="s">
        <v>162</v>
      </c>
      <c r="AU282" s="17" t="s">
        <v>91</v>
      </c>
    </row>
    <row r="283" spans="2:47" s="1" customFormat="1" ht="11.25">
      <c r="B283" s="34"/>
      <c r="D283" s="167" t="s">
        <v>164</v>
      </c>
      <c r="F283" s="168" t="s">
        <v>1334</v>
      </c>
      <c r="I283" s="129"/>
      <c r="L283" s="34"/>
      <c r="M283" s="166"/>
      <c r="T283" s="58"/>
      <c r="AT283" s="17" t="s">
        <v>164</v>
      </c>
      <c r="AU283" s="17" t="s">
        <v>91</v>
      </c>
    </row>
    <row r="284" spans="2:51" s="12" customFormat="1" ht="11.25">
      <c r="B284" s="169"/>
      <c r="D284" s="164" t="s">
        <v>166</v>
      </c>
      <c r="E284" s="170" t="s">
        <v>1</v>
      </c>
      <c r="F284" s="171" t="s">
        <v>1335</v>
      </c>
      <c r="H284" s="172">
        <v>6</v>
      </c>
      <c r="I284" s="173"/>
      <c r="L284" s="169"/>
      <c r="M284" s="174"/>
      <c r="T284" s="175"/>
      <c r="AT284" s="170" t="s">
        <v>166</v>
      </c>
      <c r="AU284" s="170" t="s">
        <v>91</v>
      </c>
      <c r="AV284" s="12" t="s">
        <v>91</v>
      </c>
      <c r="AW284" s="12" t="s">
        <v>35</v>
      </c>
      <c r="AX284" s="12" t="s">
        <v>21</v>
      </c>
      <c r="AY284" s="170" t="s">
        <v>153</v>
      </c>
    </row>
    <row r="285" spans="2:65" s="1" customFormat="1" ht="16.5" customHeight="1">
      <c r="B285" s="34"/>
      <c r="C285" s="189" t="s">
        <v>487</v>
      </c>
      <c r="D285" s="189" t="s">
        <v>562</v>
      </c>
      <c r="E285" s="190" t="s">
        <v>1336</v>
      </c>
      <c r="F285" s="191" t="s">
        <v>1337</v>
      </c>
      <c r="G285" s="192" t="s">
        <v>315</v>
      </c>
      <c r="H285" s="193">
        <v>3</v>
      </c>
      <c r="I285" s="194"/>
      <c r="J285" s="195">
        <f>ROUND(I285*H285,2)</f>
        <v>0</v>
      </c>
      <c r="K285" s="191" t="s">
        <v>159</v>
      </c>
      <c r="L285" s="196"/>
      <c r="M285" s="197" t="s">
        <v>1</v>
      </c>
      <c r="N285" s="198" t="s">
        <v>47</v>
      </c>
      <c r="P285" s="161">
        <f>O285*H285</f>
        <v>0</v>
      </c>
      <c r="Q285" s="161">
        <v>0.00121</v>
      </c>
      <c r="R285" s="161">
        <f>Q285*H285</f>
        <v>0.0036299999999999995</v>
      </c>
      <c r="S285" s="161">
        <v>0</v>
      </c>
      <c r="T285" s="162">
        <f>S285*H285</f>
        <v>0</v>
      </c>
      <c r="AR285" s="163" t="s">
        <v>212</v>
      </c>
      <c r="AT285" s="163" t="s">
        <v>562</v>
      </c>
      <c r="AU285" s="163" t="s">
        <v>91</v>
      </c>
      <c r="AY285" s="17" t="s">
        <v>153</v>
      </c>
      <c r="BE285" s="96">
        <f>IF(N285="základní",J285,0)</f>
        <v>0</v>
      </c>
      <c r="BF285" s="96">
        <f>IF(N285="snížená",J285,0)</f>
        <v>0</v>
      </c>
      <c r="BG285" s="96">
        <f>IF(N285="zákl. přenesená",J285,0)</f>
        <v>0</v>
      </c>
      <c r="BH285" s="96">
        <f>IF(N285="sníž. přenesená",J285,0)</f>
        <v>0</v>
      </c>
      <c r="BI285" s="96">
        <f>IF(N285="nulová",J285,0)</f>
        <v>0</v>
      </c>
      <c r="BJ285" s="17" t="s">
        <v>21</v>
      </c>
      <c r="BK285" s="96">
        <f>ROUND(I285*H285,2)</f>
        <v>0</v>
      </c>
      <c r="BL285" s="17" t="s">
        <v>160</v>
      </c>
      <c r="BM285" s="163" t="s">
        <v>1338</v>
      </c>
    </row>
    <row r="286" spans="2:47" s="1" customFormat="1" ht="11.25">
      <c r="B286" s="34"/>
      <c r="D286" s="164" t="s">
        <v>162</v>
      </c>
      <c r="F286" s="165" t="s">
        <v>1337</v>
      </c>
      <c r="I286" s="129"/>
      <c r="L286" s="34"/>
      <c r="M286" s="166"/>
      <c r="T286" s="58"/>
      <c r="AT286" s="17" t="s">
        <v>162</v>
      </c>
      <c r="AU286" s="17" t="s">
        <v>91</v>
      </c>
    </row>
    <row r="287" spans="2:65" s="1" customFormat="1" ht="16.5" customHeight="1">
      <c r="B287" s="34"/>
      <c r="C287" s="189" t="s">
        <v>494</v>
      </c>
      <c r="D287" s="189" t="s">
        <v>562</v>
      </c>
      <c r="E287" s="190" t="s">
        <v>1339</v>
      </c>
      <c r="F287" s="191" t="s">
        <v>1340</v>
      </c>
      <c r="G287" s="192" t="s">
        <v>315</v>
      </c>
      <c r="H287" s="193">
        <v>1</v>
      </c>
      <c r="I287" s="194"/>
      <c r="J287" s="195">
        <f>ROUND(I287*H287,2)</f>
        <v>0</v>
      </c>
      <c r="K287" s="191" t="s">
        <v>159</v>
      </c>
      <c r="L287" s="196"/>
      <c r="M287" s="197" t="s">
        <v>1</v>
      </c>
      <c r="N287" s="198" t="s">
        <v>47</v>
      </c>
      <c r="P287" s="161">
        <f>O287*H287</f>
        <v>0</v>
      </c>
      <c r="Q287" s="161">
        <v>0.0014</v>
      </c>
      <c r="R287" s="161">
        <f>Q287*H287</f>
        <v>0.0014</v>
      </c>
      <c r="S287" s="161">
        <v>0</v>
      </c>
      <c r="T287" s="162">
        <f>S287*H287</f>
        <v>0</v>
      </c>
      <c r="AR287" s="163" t="s">
        <v>212</v>
      </c>
      <c r="AT287" s="163" t="s">
        <v>562</v>
      </c>
      <c r="AU287" s="163" t="s">
        <v>91</v>
      </c>
      <c r="AY287" s="17" t="s">
        <v>153</v>
      </c>
      <c r="BE287" s="96">
        <f>IF(N287="základní",J287,0)</f>
        <v>0</v>
      </c>
      <c r="BF287" s="96">
        <f>IF(N287="snížená",J287,0)</f>
        <v>0</v>
      </c>
      <c r="BG287" s="96">
        <f>IF(N287="zákl. přenesená",J287,0)</f>
        <v>0</v>
      </c>
      <c r="BH287" s="96">
        <f>IF(N287="sníž. přenesená",J287,0)</f>
        <v>0</v>
      </c>
      <c r="BI287" s="96">
        <f>IF(N287="nulová",J287,0)</f>
        <v>0</v>
      </c>
      <c r="BJ287" s="17" t="s">
        <v>21</v>
      </c>
      <c r="BK287" s="96">
        <f>ROUND(I287*H287,2)</f>
        <v>0</v>
      </c>
      <c r="BL287" s="17" t="s">
        <v>160</v>
      </c>
      <c r="BM287" s="163" t="s">
        <v>1341</v>
      </c>
    </row>
    <row r="288" spans="2:47" s="1" customFormat="1" ht="11.25">
      <c r="B288" s="34"/>
      <c r="D288" s="164" t="s">
        <v>162</v>
      </c>
      <c r="F288" s="165" t="s">
        <v>1340</v>
      </c>
      <c r="I288" s="129"/>
      <c r="L288" s="34"/>
      <c r="M288" s="166"/>
      <c r="T288" s="58"/>
      <c r="AT288" s="17" t="s">
        <v>162</v>
      </c>
      <c r="AU288" s="17" t="s">
        <v>91</v>
      </c>
    </row>
    <row r="289" spans="2:65" s="1" customFormat="1" ht="16.5" customHeight="1">
      <c r="B289" s="34"/>
      <c r="C289" s="189" t="s">
        <v>501</v>
      </c>
      <c r="D289" s="189" t="s">
        <v>562</v>
      </c>
      <c r="E289" s="190" t="s">
        <v>1342</v>
      </c>
      <c r="F289" s="191" t="s">
        <v>1343</v>
      </c>
      <c r="G289" s="192" t="s">
        <v>315</v>
      </c>
      <c r="H289" s="193">
        <v>2</v>
      </c>
      <c r="I289" s="194"/>
      <c r="J289" s="195">
        <f>ROUND(I289*H289,2)</f>
        <v>0</v>
      </c>
      <c r="K289" s="191" t="s">
        <v>159</v>
      </c>
      <c r="L289" s="196"/>
      <c r="M289" s="197" t="s">
        <v>1</v>
      </c>
      <c r="N289" s="198" t="s">
        <v>47</v>
      </c>
      <c r="P289" s="161">
        <f>O289*H289</f>
        <v>0</v>
      </c>
      <c r="Q289" s="161">
        <v>0.0005</v>
      </c>
      <c r="R289" s="161">
        <f>Q289*H289</f>
        <v>0.001</v>
      </c>
      <c r="S289" s="161">
        <v>0</v>
      </c>
      <c r="T289" s="162">
        <f>S289*H289</f>
        <v>0</v>
      </c>
      <c r="AR289" s="163" t="s">
        <v>212</v>
      </c>
      <c r="AT289" s="163" t="s">
        <v>562</v>
      </c>
      <c r="AU289" s="163" t="s">
        <v>91</v>
      </c>
      <c r="AY289" s="17" t="s">
        <v>153</v>
      </c>
      <c r="BE289" s="96">
        <f>IF(N289="základní",J289,0)</f>
        <v>0</v>
      </c>
      <c r="BF289" s="96">
        <f>IF(N289="snížená",J289,0)</f>
        <v>0</v>
      </c>
      <c r="BG289" s="96">
        <f>IF(N289="zákl. přenesená",J289,0)</f>
        <v>0</v>
      </c>
      <c r="BH289" s="96">
        <f>IF(N289="sníž. přenesená",J289,0)</f>
        <v>0</v>
      </c>
      <c r="BI289" s="96">
        <f>IF(N289="nulová",J289,0)</f>
        <v>0</v>
      </c>
      <c r="BJ289" s="17" t="s">
        <v>21</v>
      </c>
      <c r="BK289" s="96">
        <f>ROUND(I289*H289,2)</f>
        <v>0</v>
      </c>
      <c r="BL289" s="17" t="s">
        <v>160</v>
      </c>
      <c r="BM289" s="163" t="s">
        <v>1344</v>
      </c>
    </row>
    <row r="290" spans="2:47" s="1" customFormat="1" ht="11.25">
      <c r="B290" s="34"/>
      <c r="D290" s="164" t="s">
        <v>162</v>
      </c>
      <c r="F290" s="165" t="s">
        <v>1343</v>
      </c>
      <c r="I290" s="129"/>
      <c r="L290" s="34"/>
      <c r="M290" s="166"/>
      <c r="T290" s="58"/>
      <c r="AT290" s="17" t="s">
        <v>162</v>
      </c>
      <c r="AU290" s="17" t="s">
        <v>91</v>
      </c>
    </row>
    <row r="291" spans="2:65" s="1" customFormat="1" ht="33" customHeight="1">
      <c r="B291" s="34"/>
      <c r="C291" s="153" t="s">
        <v>510</v>
      </c>
      <c r="D291" s="153" t="s">
        <v>155</v>
      </c>
      <c r="E291" s="154" t="s">
        <v>1345</v>
      </c>
      <c r="F291" s="155" t="s">
        <v>1346</v>
      </c>
      <c r="G291" s="156" t="s">
        <v>315</v>
      </c>
      <c r="H291" s="157">
        <v>7</v>
      </c>
      <c r="I291" s="158"/>
      <c r="J291" s="159">
        <f>ROUND(I291*H291,2)</f>
        <v>0</v>
      </c>
      <c r="K291" s="155" t="s">
        <v>159</v>
      </c>
      <c r="L291" s="34"/>
      <c r="M291" s="160" t="s">
        <v>1</v>
      </c>
      <c r="N291" s="127" t="s">
        <v>47</v>
      </c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AR291" s="163" t="s">
        <v>160</v>
      </c>
      <c r="AT291" s="163" t="s">
        <v>155</v>
      </c>
      <c r="AU291" s="163" t="s">
        <v>91</v>
      </c>
      <c r="AY291" s="17" t="s">
        <v>153</v>
      </c>
      <c r="BE291" s="96">
        <f>IF(N291="základní",J291,0)</f>
        <v>0</v>
      </c>
      <c r="BF291" s="96">
        <f>IF(N291="snížená",J291,0)</f>
        <v>0</v>
      </c>
      <c r="BG291" s="96">
        <f>IF(N291="zákl. přenesená",J291,0)</f>
        <v>0</v>
      </c>
      <c r="BH291" s="96">
        <f>IF(N291="sníž. přenesená",J291,0)</f>
        <v>0</v>
      </c>
      <c r="BI291" s="96">
        <f>IF(N291="nulová",J291,0)</f>
        <v>0</v>
      </c>
      <c r="BJ291" s="17" t="s">
        <v>21</v>
      </c>
      <c r="BK291" s="96">
        <f>ROUND(I291*H291,2)</f>
        <v>0</v>
      </c>
      <c r="BL291" s="17" t="s">
        <v>160</v>
      </c>
      <c r="BM291" s="163" t="s">
        <v>1347</v>
      </c>
    </row>
    <row r="292" spans="2:47" s="1" customFormat="1" ht="29.25">
      <c r="B292" s="34"/>
      <c r="D292" s="164" t="s">
        <v>162</v>
      </c>
      <c r="F292" s="165" t="s">
        <v>1348</v>
      </c>
      <c r="I292" s="129"/>
      <c r="L292" s="34"/>
      <c r="M292" s="166"/>
      <c r="T292" s="58"/>
      <c r="AT292" s="17" t="s">
        <v>162</v>
      </c>
      <c r="AU292" s="17" t="s">
        <v>91</v>
      </c>
    </row>
    <row r="293" spans="2:47" s="1" customFormat="1" ht="11.25">
      <c r="B293" s="34"/>
      <c r="D293" s="167" t="s">
        <v>164</v>
      </c>
      <c r="F293" s="168" t="s">
        <v>1349</v>
      </c>
      <c r="I293" s="129"/>
      <c r="L293" s="34"/>
      <c r="M293" s="166"/>
      <c r="T293" s="58"/>
      <c r="AT293" s="17" t="s">
        <v>164</v>
      </c>
      <c r="AU293" s="17" t="s">
        <v>91</v>
      </c>
    </row>
    <row r="294" spans="2:51" s="12" customFormat="1" ht="11.25">
      <c r="B294" s="169"/>
      <c r="D294" s="164" t="s">
        <v>166</v>
      </c>
      <c r="E294" s="170" t="s">
        <v>1</v>
      </c>
      <c r="F294" s="171" t="s">
        <v>1350</v>
      </c>
      <c r="H294" s="172">
        <v>7</v>
      </c>
      <c r="I294" s="173"/>
      <c r="L294" s="169"/>
      <c r="M294" s="174"/>
      <c r="T294" s="175"/>
      <c r="AT294" s="170" t="s">
        <v>166</v>
      </c>
      <c r="AU294" s="170" t="s">
        <v>91</v>
      </c>
      <c r="AV294" s="12" t="s">
        <v>91</v>
      </c>
      <c r="AW294" s="12" t="s">
        <v>35</v>
      </c>
      <c r="AX294" s="12" t="s">
        <v>21</v>
      </c>
      <c r="AY294" s="170" t="s">
        <v>153</v>
      </c>
    </row>
    <row r="295" spans="2:65" s="1" customFormat="1" ht="16.5" customHeight="1">
      <c r="B295" s="34"/>
      <c r="C295" s="189" t="s">
        <v>516</v>
      </c>
      <c r="D295" s="189" t="s">
        <v>562</v>
      </c>
      <c r="E295" s="190" t="s">
        <v>1351</v>
      </c>
      <c r="F295" s="191" t="s">
        <v>1352</v>
      </c>
      <c r="G295" s="192" t="s">
        <v>315</v>
      </c>
      <c r="H295" s="193">
        <v>3</v>
      </c>
      <c r="I295" s="194"/>
      <c r="J295" s="195">
        <f>ROUND(I295*H295,2)</f>
        <v>0</v>
      </c>
      <c r="K295" s="191" t="s">
        <v>159</v>
      </c>
      <c r="L295" s="196"/>
      <c r="M295" s="197" t="s">
        <v>1</v>
      </c>
      <c r="N295" s="198" t="s">
        <v>47</v>
      </c>
      <c r="P295" s="161">
        <f>O295*H295</f>
        <v>0</v>
      </c>
      <c r="Q295" s="161">
        <v>0.00079</v>
      </c>
      <c r="R295" s="161">
        <f>Q295*H295</f>
        <v>0.00237</v>
      </c>
      <c r="S295" s="161">
        <v>0</v>
      </c>
      <c r="T295" s="162">
        <f>S295*H295</f>
        <v>0</v>
      </c>
      <c r="AR295" s="163" t="s">
        <v>212</v>
      </c>
      <c r="AT295" s="163" t="s">
        <v>562</v>
      </c>
      <c r="AU295" s="163" t="s">
        <v>91</v>
      </c>
      <c r="AY295" s="17" t="s">
        <v>153</v>
      </c>
      <c r="BE295" s="96">
        <f>IF(N295="základní",J295,0)</f>
        <v>0</v>
      </c>
      <c r="BF295" s="96">
        <f>IF(N295="snížená",J295,0)</f>
        <v>0</v>
      </c>
      <c r="BG295" s="96">
        <f>IF(N295="zákl. přenesená",J295,0)</f>
        <v>0</v>
      </c>
      <c r="BH295" s="96">
        <f>IF(N295="sníž. přenesená",J295,0)</f>
        <v>0</v>
      </c>
      <c r="BI295" s="96">
        <f>IF(N295="nulová",J295,0)</f>
        <v>0</v>
      </c>
      <c r="BJ295" s="17" t="s">
        <v>21</v>
      </c>
      <c r="BK295" s="96">
        <f>ROUND(I295*H295,2)</f>
        <v>0</v>
      </c>
      <c r="BL295" s="17" t="s">
        <v>160</v>
      </c>
      <c r="BM295" s="163" t="s">
        <v>1353</v>
      </c>
    </row>
    <row r="296" spans="2:47" s="1" customFormat="1" ht="11.25">
      <c r="B296" s="34"/>
      <c r="D296" s="164" t="s">
        <v>162</v>
      </c>
      <c r="F296" s="165" t="s">
        <v>1352</v>
      </c>
      <c r="I296" s="129"/>
      <c r="L296" s="34"/>
      <c r="M296" s="166"/>
      <c r="T296" s="58"/>
      <c r="AT296" s="17" t="s">
        <v>162</v>
      </c>
      <c r="AU296" s="17" t="s">
        <v>91</v>
      </c>
    </row>
    <row r="297" spans="2:65" s="1" customFormat="1" ht="21.75" customHeight="1">
      <c r="B297" s="34"/>
      <c r="C297" s="189" t="s">
        <v>522</v>
      </c>
      <c r="D297" s="189" t="s">
        <v>562</v>
      </c>
      <c r="E297" s="190" t="s">
        <v>1354</v>
      </c>
      <c r="F297" s="191" t="s">
        <v>1355</v>
      </c>
      <c r="G297" s="192" t="s">
        <v>315</v>
      </c>
      <c r="H297" s="193">
        <v>4</v>
      </c>
      <c r="I297" s="194"/>
      <c r="J297" s="195">
        <f>ROUND(I297*H297,2)</f>
        <v>0</v>
      </c>
      <c r="K297" s="191" t="s">
        <v>159</v>
      </c>
      <c r="L297" s="196"/>
      <c r="M297" s="197" t="s">
        <v>1</v>
      </c>
      <c r="N297" s="198" t="s">
        <v>47</v>
      </c>
      <c r="P297" s="161">
        <f>O297*H297</f>
        <v>0</v>
      </c>
      <c r="Q297" s="161">
        <v>0.00102</v>
      </c>
      <c r="R297" s="161">
        <f>Q297*H297</f>
        <v>0.00408</v>
      </c>
      <c r="S297" s="161">
        <v>0</v>
      </c>
      <c r="T297" s="162">
        <f>S297*H297</f>
        <v>0</v>
      </c>
      <c r="AR297" s="163" t="s">
        <v>212</v>
      </c>
      <c r="AT297" s="163" t="s">
        <v>562</v>
      </c>
      <c r="AU297" s="163" t="s">
        <v>91</v>
      </c>
      <c r="AY297" s="17" t="s">
        <v>153</v>
      </c>
      <c r="BE297" s="96">
        <f>IF(N297="základní",J297,0)</f>
        <v>0</v>
      </c>
      <c r="BF297" s="96">
        <f>IF(N297="snížená",J297,0)</f>
        <v>0</v>
      </c>
      <c r="BG297" s="96">
        <f>IF(N297="zákl. přenesená",J297,0)</f>
        <v>0</v>
      </c>
      <c r="BH297" s="96">
        <f>IF(N297="sníž. přenesená",J297,0)</f>
        <v>0</v>
      </c>
      <c r="BI297" s="96">
        <f>IF(N297="nulová",J297,0)</f>
        <v>0</v>
      </c>
      <c r="BJ297" s="17" t="s">
        <v>21</v>
      </c>
      <c r="BK297" s="96">
        <f>ROUND(I297*H297,2)</f>
        <v>0</v>
      </c>
      <c r="BL297" s="17" t="s">
        <v>160</v>
      </c>
      <c r="BM297" s="163" t="s">
        <v>1356</v>
      </c>
    </row>
    <row r="298" spans="2:47" s="1" customFormat="1" ht="11.25">
      <c r="B298" s="34"/>
      <c r="D298" s="164" t="s">
        <v>162</v>
      </c>
      <c r="F298" s="165" t="s">
        <v>1355</v>
      </c>
      <c r="I298" s="129"/>
      <c r="L298" s="34"/>
      <c r="M298" s="166"/>
      <c r="T298" s="58"/>
      <c r="AT298" s="17" t="s">
        <v>162</v>
      </c>
      <c r="AU298" s="17" t="s">
        <v>91</v>
      </c>
    </row>
    <row r="299" spans="2:65" s="1" customFormat="1" ht="24.2" customHeight="1">
      <c r="B299" s="34"/>
      <c r="C299" s="153" t="s">
        <v>529</v>
      </c>
      <c r="D299" s="153" t="s">
        <v>155</v>
      </c>
      <c r="E299" s="154" t="s">
        <v>1357</v>
      </c>
      <c r="F299" s="155" t="s">
        <v>1358</v>
      </c>
      <c r="G299" s="156" t="s">
        <v>1359</v>
      </c>
      <c r="H299" s="157">
        <v>1</v>
      </c>
      <c r="I299" s="158"/>
      <c r="J299" s="159">
        <f>ROUND(I299*H299,2)</f>
        <v>0</v>
      </c>
      <c r="K299" s="155" t="s">
        <v>159</v>
      </c>
      <c r="L299" s="34"/>
      <c r="M299" s="160" t="s">
        <v>1</v>
      </c>
      <c r="N299" s="127" t="s">
        <v>47</v>
      </c>
      <c r="P299" s="161">
        <f>O299*H299</f>
        <v>0</v>
      </c>
      <c r="Q299" s="161">
        <v>0.0001</v>
      </c>
      <c r="R299" s="161">
        <f>Q299*H299</f>
        <v>0.0001</v>
      </c>
      <c r="S299" s="161">
        <v>0</v>
      </c>
      <c r="T299" s="162">
        <f>S299*H299</f>
        <v>0</v>
      </c>
      <c r="AR299" s="163" t="s">
        <v>160</v>
      </c>
      <c r="AT299" s="163" t="s">
        <v>155</v>
      </c>
      <c r="AU299" s="163" t="s">
        <v>91</v>
      </c>
      <c r="AY299" s="17" t="s">
        <v>153</v>
      </c>
      <c r="BE299" s="96">
        <f>IF(N299="základní",J299,0)</f>
        <v>0</v>
      </c>
      <c r="BF299" s="96">
        <f>IF(N299="snížená",J299,0)</f>
        <v>0</v>
      </c>
      <c r="BG299" s="96">
        <f>IF(N299="zákl. přenesená",J299,0)</f>
        <v>0</v>
      </c>
      <c r="BH299" s="96">
        <f>IF(N299="sníž. přenesená",J299,0)</f>
        <v>0</v>
      </c>
      <c r="BI299" s="96">
        <f>IF(N299="nulová",J299,0)</f>
        <v>0</v>
      </c>
      <c r="BJ299" s="17" t="s">
        <v>21</v>
      </c>
      <c r="BK299" s="96">
        <f>ROUND(I299*H299,2)</f>
        <v>0</v>
      </c>
      <c r="BL299" s="17" t="s">
        <v>160</v>
      </c>
      <c r="BM299" s="163" t="s">
        <v>1360</v>
      </c>
    </row>
    <row r="300" spans="2:47" s="1" customFormat="1" ht="11.25">
      <c r="B300" s="34"/>
      <c r="D300" s="164" t="s">
        <v>162</v>
      </c>
      <c r="F300" s="165" t="s">
        <v>1361</v>
      </c>
      <c r="I300" s="129"/>
      <c r="L300" s="34"/>
      <c r="M300" s="166"/>
      <c r="T300" s="58"/>
      <c r="AT300" s="17" t="s">
        <v>162</v>
      </c>
      <c r="AU300" s="17" t="s">
        <v>91</v>
      </c>
    </row>
    <row r="301" spans="2:47" s="1" customFormat="1" ht="11.25">
      <c r="B301" s="34"/>
      <c r="D301" s="167" t="s">
        <v>164</v>
      </c>
      <c r="F301" s="168" t="s">
        <v>1362</v>
      </c>
      <c r="I301" s="129"/>
      <c r="L301" s="34"/>
      <c r="M301" s="166"/>
      <c r="T301" s="58"/>
      <c r="AT301" s="17" t="s">
        <v>164</v>
      </c>
      <c r="AU301" s="17" t="s">
        <v>91</v>
      </c>
    </row>
    <row r="302" spans="2:65" s="1" customFormat="1" ht="24.2" customHeight="1">
      <c r="B302" s="34"/>
      <c r="C302" s="153" t="s">
        <v>537</v>
      </c>
      <c r="D302" s="153" t="s">
        <v>155</v>
      </c>
      <c r="E302" s="154" t="s">
        <v>1363</v>
      </c>
      <c r="F302" s="155" t="s">
        <v>1364</v>
      </c>
      <c r="G302" s="156" t="s">
        <v>1359</v>
      </c>
      <c r="H302" s="157">
        <v>3</v>
      </c>
      <c r="I302" s="158"/>
      <c r="J302" s="159">
        <f>ROUND(I302*H302,2)</f>
        <v>0</v>
      </c>
      <c r="K302" s="155" t="s">
        <v>159</v>
      </c>
      <c r="L302" s="34"/>
      <c r="M302" s="160" t="s">
        <v>1</v>
      </c>
      <c r="N302" s="127" t="s">
        <v>47</v>
      </c>
      <c r="P302" s="161">
        <f>O302*H302</f>
        <v>0</v>
      </c>
      <c r="Q302" s="161">
        <v>0.00018</v>
      </c>
      <c r="R302" s="161">
        <f>Q302*H302</f>
        <v>0.00054</v>
      </c>
      <c r="S302" s="161">
        <v>0</v>
      </c>
      <c r="T302" s="162">
        <f>S302*H302</f>
        <v>0</v>
      </c>
      <c r="AR302" s="163" t="s">
        <v>160</v>
      </c>
      <c r="AT302" s="163" t="s">
        <v>155</v>
      </c>
      <c r="AU302" s="163" t="s">
        <v>91</v>
      </c>
      <c r="AY302" s="17" t="s">
        <v>153</v>
      </c>
      <c r="BE302" s="96">
        <f>IF(N302="základní",J302,0)</f>
        <v>0</v>
      </c>
      <c r="BF302" s="96">
        <f>IF(N302="snížená",J302,0)</f>
        <v>0</v>
      </c>
      <c r="BG302" s="96">
        <f>IF(N302="zákl. přenesená",J302,0)</f>
        <v>0</v>
      </c>
      <c r="BH302" s="96">
        <f>IF(N302="sníž. přenesená",J302,0)</f>
        <v>0</v>
      </c>
      <c r="BI302" s="96">
        <f>IF(N302="nulová",J302,0)</f>
        <v>0</v>
      </c>
      <c r="BJ302" s="17" t="s">
        <v>21</v>
      </c>
      <c r="BK302" s="96">
        <f>ROUND(I302*H302,2)</f>
        <v>0</v>
      </c>
      <c r="BL302" s="17" t="s">
        <v>160</v>
      </c>
      <c r="BM302" s="163" t="s">
        <v>1365</v>
      </c>
    </row>
    <row r="303" spans="2:47" s="1" customFormat="1" ht="11.25">
      <c r="B303" s="34"/>
      <c r="D303" s="164" t="s">
        <v>162</v>
      </c>
      <c r="F303" s="165" t="s">
        <v>1366</v>
      </c>
      <c r="I303" s="129"/>
      <c r="L303" s="34"/>
      <c r="M303" s="166"/>
      <c r="T303" s="58"/>
      <c r="AT303" s="17" t="s">
        <v>162</v>
      </c>
      <c r="AU303" s="17" t="s">
        <v>91</v>
      </c>
    </row>
    <row r="304" spans="2:47" s="1" customFormat="1" ht="11.25">
      <c r="B304" s="34"/>
      <c r="D304" s="167" t="s">
        <v>164</v>
      </c>
      <c r="F304" s="168" t="s">
        <v>1367</v>
      </c>
      <c r="I304" s="129"/>
      <c r="L304" s="34"/>
      <c r="M304" s="166"/>
      <c r="T304" s="58"/>
      <c r="AT304" s="17" t="s">
        <v>164</v>
      </c>
      <c r="AU304" s="17" t="s">
        <v>91</v>
      </c>
    </row>
    <row r="305" spans="2:65" s="1" customFormat="1" ht="24.2" customHeight="1">
      <c r="B305" s="34"/>
      <c r="C305" s="153" t="s">
        <v>547</v>
      </c>
      <c r="D305" s="153" t="s">
        <v>155</v>
      </c>
      <c r="E305" s="154" t="s">
        <v>1368</v>
      </c>
      <c r="F305" s="155" t="s">
        <v>1369</v>
      </c>
      <c r="G305" s="156" t="s">
        <v>315</v>
      </c>
      <c r="H305" s="157">
        <v>1</v>
      </c>
      <c r="I305" s="158"/>
      <c r="J305" s="159">
        <f>ROUND(I305*H305,2)</f>
        <v>0</v>
      </c>
      <c r="K305" s="155" t="s">
        <v>159</v>
      </c>
      <c r="L305" s="34"/>
      <c r="M305" s="160" t="s">
        <v>1</v>
      </c>
      <c r="N305" s="127" t="s">
        <v>47</v>
      </c>
      <c r="P305" s="161">
        <f>O305*H305</f>
        <v>0</v>
      </c>
      <c r="Q305" s="161">
        <v>0.06896</v>
      </c>
      <c r="R305" s="161">
        <f>Q305*H305</f>
        <v>0.06896</v>
      </c>
      <c r="S305" s="161">
        <v>0</v>
      </c>
      <c r="T305" s="162">
        <f>S305*H305</f>
        <v>0</v>
      </c>
      <c r="AR305" s="163" t="s">
        <v>160</v>
      </c>
      <c r="AT305" s="163" t="s">
        <v>155</v>
      </c>
      <c r="AU305" s="163" t="s">
        <v>91</v>
      </c>
      <c r="AY305" s="17" t="s">
        <v>153</v>
      </c>
      <c r="BE305" s="96">
        <f>IF(N305="základní",J305,0)</f>
        <v>0</v>
      </c>
      <c r="BF305" s="96">
        <f>IF(N305="snížená",J305,0)</f>
        <v>0</v>
      </c>
      <c r="BG305" s="96">
        <f>IF(N305="zákl. přenesená",J305,0)</f>
        <v>0</v>
      </c>
      <c r="BH305" s="96">
        <f>IF(N305="sníž. přenesená",J305,0)</f>
        <v>0</v>
      </c>
      <c r="BI305" s="96">
        <f>IF(N305="nulová",J305,0)</f>
        <v>0</v>
      </c>
      <c r="BJ305" s="17" t="s">
        <v>21</v>
      </c>
      <c r="BK305" s="96">
        <f>ROUND(I305*H305,2)</f>
        <v>0</v>
      </c>
      <c r="BL305" s="17" t="s">
        <v>160</v>
      </c>
      <c r="BM305" s="163" t="s">
        <v>1370</v>
      </c>
    </row>
    <row r="306" spans="2:47" s="1" customFormat="1" ht="29.25">
      <c r="B306" s="34"/>
      <c r="D306" s="164" t="s">
        <v>162</v>
      </c>
      <c r="F306" s="165" t="s">
        <v>1371</v>
      </c>
      <c r="I306" s="129"/>
      <c r="L306" s="34"/>
      <c r="M306" s="166"/>
      <c r="T306" s="58"/>
      <c r="AT306" s="17" t="s">
        <v>162</v>
      </c>
      <c r="AU306" s="17" t="s">
        <v>91</v>
      </c>
    </row>
    <row r="307" spans="2:47" s="1" customFormat="1" ht="11.25">
      <c r="B307" s="34"/>
      <c r="D307" s="167" t="s">
        <v>164</v>
      </c>
      <c r="F307" s="168" t="s">
        <v>1372</v>
      </c>
      <c r="I307" s="129"/>
      <c r="L307" s="34"/>
      <c r="M307" s="166"/>
      <c r="T307" s="58"/>
      <c r="AT307" s="17" t="s">
        <v>164</v>
      </c>
      <c r="AU307" s="17" t="s">
        <v>91</v>
      </c>
    </row>
    <row r="308" spans="2:65" s="1" customFormat="1" ht="24.2" customHeight="1">
      <c r="B308" s="34"/>
      <c r="C308" s="153" t="s">
        <v>561</v>
      </c>
      <c r="D308" s="153" t="s">
        <v>155</v>
      </c>
      <c r="E308" s="154" t="s">
        <v>1373</v>
      </c>
      <c r="F308" s="155" t="s">
        <v>1374</v>
      </c>
      <c r="G308" s="156" t="s">
        <v>315</v>
      </c>
      <c r="H308" s="157">
        <v>1</v>
      </c>
      <c r="I308" s="158"/>
      <c r="J308" s="159">
        <f>ROUND(I308*H308,2)</f>
        <v>0</v>
      </c>
      <c r="K308" s="155" t="s">
        <v>159</v>
      </c>
      <c r="L308" s="34"/>
      <c r="M308" s="160" t="s">
        <v>1</v>
      </c>
      <c r="N308" s="127" t="s">
        <v>47</v>
      </c>
      <c r="P308" s="161">
        <f>O308*H308</f>
        <v>0</v>
      </c>
      <c r="Q308" s="161">
        <v>0.06947</v>
      </c>
      <c r="R308" s="161">
        <f>Q308*H308</f>
        <v>0.06947</v>
      </c>
      <c r="S308" s="161">
        <v>0</v>
      </c>
      <c r="T308" s="162">
        <f>S308*H308</f>
        <v>0</v>
      </c>
      <c r="AR308" s="163" t="s">
        <v>160</v>
      </c>
      <c r="AT308" s="163" t="s">
        <v>155</v>
      </c>
      <c r="AU308" s="163" t="s">
        <v>91</v>
      </c>
      <c r="AY308" s="17" t="s">
        <v>153</v>
      </c>
      <c r="BE308" s="96">
        <f>IF(N308="základní",J308,0)</f>
        <v>0</v>
      </c>
      <c r="BF308" s="96">
        <f>IF(N308="snížená",J308,0)</f>
        <v>0</v>
      </c>
      <c r="BG308" s="96">
        <f>IF(N308="zákl. přenesená",J308,0)</f>
        <v>0</v>
      </c>
      <c r="BH308" s="96">
        <f>IF(N308="sníž. přenesená",J308,0)</f>
        <v>0</v>
      </c>
      <c r="BI308" s="96">
        <f>IF(N308="nulová",J308,0)</f>
        <v>0</v>
      </c>
      <c r="BJ308" s="17" t="s">
        <v>21</v>
      </c>
      <c r="BK308" s="96">
        <f>ROUND(I308*H308,2)</f>
        <v>0</v>
      </c>
      <c r="BL308" s="17" t="s">
        <v>160</v>
      </c>
      <c r="BM308" s="163" t="s">
        <v>1375</v>
      </c>
    </row>
    <row r="309" spans="2:47" s="1" customFormat="1" ht="29.25">
      <c r="B309" s="34"/>
      <c r="D309" s="164" t="s">
        <v>162</v>
      </c>
      <c r="F309" s="165" t="s">
        <v>1376</v>
      </c>
      <c r="I309" s="129"/>
      <c r="L309" s="34"/>
      <c r="M309" s="166"/>
      <c r="T309" s="58"/>
      <c r="AT309" s="17" t="s">
        <v>162</v>
      </c>
      <c r="AU309" s="17" t="s">
        <v>91</v>
      </c>
    </row>
    <row r="310" spans="2:47" s="1" customFormat="1" ht="11.25">
      <c r="B310" s="34"/>
      <c r="D310" s="167" t="s">
        <v>164</v>
      </c>
      <c r="F310" s="168" t="s">
        <v>1377</v>
      </c>
      <c r="I310" s="129"/>
      <c r="L310" s="34"/>
      <c r="M310" s="166"/>
      <c r="T310" s="58"/>
      <c r="AT310" s="17" t="s">
        <v>164</v>
      </c>
      <c r="AU310" s="17" t="s">
        <v>91</v>
      </c>
    </row>
    <row r="311" spans="2:65" s="1" customFormat="1" ht="24.2" customHeight="1">
      <c r="B311" s="34"/>
      <c r="C311" s="153" t="s">
        <v>567</v>
      </c>
      <c r="D311" s="153" t="s">
        <v>155</v>
      </c>
      <c r="E311" s="154" t="s">
        <v>1378</v>
      </c>
      <c r="F311" s="155" t="s">
        <v>1379</v>
      </c>
      <c r="G311" s="156" t="s">
        <v>315</v>
      </c>
      <c r="H311" s="157">
        <v>2</v>
      </c>
      <c r="I311" s="158"/>
      <c r="J311" s="159">
        <f>ROUND(I311*H311,2)</f>
        <v>0</v>
      </c>
      <c r="K311" s="155" t="s">
        <v>159</v>
      </c>
      <c r="L311" s="34"/>
      <c r="M311" s="160" t="s">
        <v>1</v>
      </c>
      <c r="N311" s="127" t="s">
        <v>47</v>
      </c>
      <c r="P311" s="161">
        <f>O311*H311</f>
        <v>0</v>
      </c>
      <c r="Q311" s="161">
        <v>0.08612</v>
      </c>
      <c r="R311" s="161">
        <f>Q311*H311</f>
        <v>0.17224</v>
      </c>
      <c r="S311" s="161">
        <v>0</v>
      </c>
      <c r="T311" s="162">
        <f>S311*H311</f>
        <v>0</v>
      </c>
      <c r="AR311" s="163" t="s">
        <v>160</v>
      </c>
      <c r="AT311" s="163" t="s">
        <v>155</v>
      </c>
      <c r="AU311" s="163" t="s">
        <v>91</v>
      </c>
      <c r="AY311" s="17" t="s">
        <v>153</v>
      </c>
      <c r="BE311" s="96">
        <f>IF(N311="základní",J311,0)</f>
        <v>0</v>
      </c>
      <c r="BF311" s="96">
        <f>IF(N311="snížená",J311,0)</f>
        <v>0</v>
      </c>
      <c r="BG311" s="96">
        <f>IF(N311="zákl. přenesená",J311,0)</f>
        <v>0</v>
      </c>
      <c r="BH311" s="96">
        <f>IF(N311="sníž. přenesená",J311,0)</f>
        <v>0</v>
      </c>
      <c r="BI311" s="96">
        <f>IF(N311="nulová",J311,0)</f>
        <v>0</v>
      </c>
      <c r="BJ311" s="17" t="s">
        <v>21</v>
      </c>
      <c r="BK311" s="96">
        <f>ROUND(I311*H311,2)</f>
        <v>0</v>
      </c>
      <c r="BL311" s="17" t="s">
        <v>160</v>
      </c>
      <c r="BM311" s="163" t="s">
        <v>1380</v>
      </c>
    </row>
    <row r="312" spans="2:47" s="1" customFormat="1" ht="29.25">
      <c r="B312" s="34"/>
      <c r="D312" s="164" t="s">
        <v>162</v>
      </c>
      <c r="F312" s="165" t="s">
        <v>1381</v>
      </c>
      <c r="I312" s="129"/>
      <c r="L312" s="34"/>
      <c r="M312" s="166"/>
      <c r="T312" s="58"/>
      <c r="AT312" s="17" t="s">
        <v>162</v>
      </c>
      <c r="AU312" s="17" t="s">
        <v>91</v>
      </c>
    </row>
    <row r="313" spans="2:47" s="1" customFormat="1" ht="11.25">
      <c r="B313" s="34"/>
      <c r="D313" s="167" t="s">
        <v>164</v>
      </c>
      <c r="F313" s="168" t="s">
        <v>1382</v>
      </c>
      <c r="I313" s="129"/>
      <c r="L313" s="34"/>
      <c r="M313" s="166"/>
      <c r="T313" s="58"/>
      <c r="AT313" s="17" t="s">
        <v>164</v>
      </c>
      <c r="AU313" s="17" t="s">
        <v>91</v>
      </c>
    </row>
    <row r="314" spans="2:65" s="1" customFormat="1" ht="33" customHeight="1">
      <c r="B314" s="34"/>
      <c r="C314" s="153" t="s">
        <v>581</v>
      </c>
      <c r="D314" s="153" t="s">
        <v>155</v>
      </c>
      <c r="E314" s="154" t="s">
        <v>1383</v>
      </c>
      <c r="F314" s="155" t="s">
        <v>1384</v>
      </c>
      <c r="G314" s="156" t="s">
        <v>315</v>
      </c>
      <c r="H314" s="157">
        <v>2</v>
      </c>
      <c r="I314" s="158"/>
      <c r="J314" s="159">
        <f>ROUND(I314*H314,2)</f>
        <v>0</v>
      </c>
      <c r="K314" s="155" t="s">
        <v>159</v>
      </c>
      <c r="L314" s="34"/>
      <c r="M314" s="160" t="s">
        <v>1</v>
      </c>
      <c r="N314" s="127" t="s">
        <v>47</v>
      </c>
      <c r="P314" s="161">
        <f>O314*H314</f>
        <v>0</v>
      </c>
      <c r="Q314" s="161">
        <v>0.01136</v>
      </c>
      <c r="R314" s="161">
        <f>Q314*H314</f>
        <v>0.02272</v>
      </c>
      <c r="S314" s="161">
        <v>0</v>
      </c>
      <c r="T314" s="162">
        <f>S314*H314</f>
        <v>0</v>
      </c>
      <c r="AR314" s="163" t="s">
        <v>160</v>
      </c>
      <c r="AT314" s="163" t="s">
        <v>155</v>
      </c>
      <c r="AU314" s="163" t="s">
        <v>91</v>
      </c>
      <c r="AY314" s="17" t="s">
        <v>153</v>
      </c>
      <c r="BE314" s="96">
        <f>IF(N314="základní",J314,0)</f>
        <v>0</v>
      </c>
      <c r="BF314" s="96">
        <f>IF(N314="snížená",J314,0)</f>
        <v>0</v>
      </c>
      <c r="BG314" s="96">
        <f>IF(N314="zákl. přenesená",J314,0)</f>
        <v>0</v>
      </c>
      <c r="BH314" s="96">
        <f>IF(N314="sníž. přenesená",J314,0)</f>
        <v>0</v>
      </c>
      <c r="BI314" s="96">
        <f>IF(N314="nulová",J314,0)</f>
        <v>0</v>
      </c>
      <c r="BJ314" s="17" t="s">
        <v>21</v>
      </c>
      <c r="BK314" s="96">
        <f>ROUND(I314*H314,2)</f>
        <v>0</v>
      </c>
      <c r="BL314" s="17" t="s">
        <v>160</v>
      </c>
      <c r="BM314" s="163" t="s">
        <v>1385</v>
      </c>
    </row>
    <row r="315" spans="2:47" s="1" customFormat="1" ht="19.5">
      <c r="B315" s="34"/>
      <c r="D315" s="164" t="s">
        <v>162</v>
      </c>
      <c r="F315" s="165" t="s">
        <v>1386</v>
      </c>
      <c r="I315" s="129"/>
      <c r="L315" s="34"/>
      <c r="M315" s="166"/>
      <c r="T315" s="58"/>
      <c r="AT315" s="17" t="s">
        <v>162</v>
      </c>
      <c r="AU315" s="17" t="s">
        <v>91</v>
      </c>
    </row>
    <row r="316" spans="2:47" s="1" customFormat="1" ht="11.25">
      <c r="B316" s="34"/>
      <c r="D316" s="167" t="s">
        <v>164</v>
      </c>
      <c r="F316" s="168" t="s">
        <v>1387</v>
      </c>
      <c r="I316" s="129"/>
      <c r="L316" s="34"/>
      <c r="M316" s="166"/>
      <c r="T316" s="58"/>
      <c r="AT316" s="17" t="s">
        <v>164</v>
      </c>
      <c r="AU316" s="17" t="s">
        <v>91</v>
      </c>
    </row>
    <row r="317" spans="2:65" s="1" customFormat="1" ht="33" customHeight="1">
      <c r="B317" s="34"/>
      <c r="C317" s="153" t="s">
        <v>587</v>
      </c>
      <c r="D317" s="153" t="s">
        <v>155</v>
      </c>
      <c r="E317" s="154" t="s">
        <v>1388</v>
      </c>
      <c r="F317" s="155" t="s">
        <v>1389</v>
      </c>
      <c r="G317" s="156" t="s">
        <v>315</v>
      </c>
      <c r="H317" s="157">
        <v>2</v>
      </c>
      <c r="I317" s="158"/>
      <c r="J317" s="159">
        <f>ROUND(I317*H317,2)</f>
        <v>0</v>
      </c>
      <c r="K317" s="155" t="s">
        <v>159</v>
      </c>
      <c r="L317" s="34"/>
      <c r="M317" s="160" t="s">
        <v>1</v>
      </c>
      <c r="N317" s="127" t="s">
        <v>47</v>
      </c>
      <c r="P317" s="161">
        <f>O317*H317</f>
        <v>0</v>
      </c>
      <c r="Q317" s="161">
        <v>0.01818</v>
      </c>
      <c r="R317" s="161">
        <f>Q317*H317</f>
        <v>0.03636</v>
      </c>
      <c r="S317" s="161">
        <v>0</v>
      </c>
      <c r="T317" s="162">
        <f>S317*H317</f>
        <v>0</v>
      </c>
      <c r="AR317" s="163" t="s">
        <v>160</v>
      </c>
      <c r="AT317" s="163" t="s">
        <v>155</v>
      </c>
      <c r="AU317" s="163" t="s">
        <v>91</v>
      </c>
      <c r="AY317" s="17" t="s">
        <v>153</v>
      </c>
      <c r="BE317" s="96">
        <f>IF(N317="základní",J317,0)</f>
        <v>0</v>
      </c>
      <c r="BF317" s="96">
        <f>IF(N317="snížená",J317,0)</f>
        <v>0</v>
      </c>
      <c r="BG317" s="96">
        <f>IF(N317="zákl. přenesená",J317,0)</f>
        <v>0</v>
      </c>
      <c r="BH317" s="96">
        <f>IF(N317="sníž. přenesená",J317,0)</f>
        <v>0</v>
      </c>
      <c r="BI317" s="96">
        <f>IF(N317="nulová",J317,0)</f>
        <v>0</v>
      </c>
      <c r="BJ317" s="17" t="s">
        <v>21</v>
      </c>
      <c r="BK317" s="96">
        <f>ROUND(I317*H317,2)</f>
        <v>0</v>
      </c>
      <c r="BL317" s="17" t="s">
        <v>160</v>
      </c>
      <c r="BM317" s="163" t="s">
        <v>1390</v>
      </c>
    </row>
    <row r="318" spans="2:47" s="1" customFormat="1" ht="19.5">
      <c r="B318" s="34"/>
      <c r="D318" s="164" t="s">
        <v>162</v>
      </c>
      <c r="F318" s="165" t="s">
        <v>1391</v>
      </c>
      <c r="I318" s="129"/>
      <c r="L318" s="34"/>
      <c r="M318" s="166"/>
      <c r="T318" s="58"/>
      <c r="AT318" s="17" t="s">
        <v>162</v>
      </c>
      <c r="AU318" s="17" t="s">
        <v>91</v>
      </c>
    </row>
    <row r="319" spans="2:47" s="1" customFormat="1" ht="11.25">
      <c r="B319" s="34"/>
      <c r="D319" s="167" t="s">
        <v>164</v>
      </c>
      <c r="F319" s="168" t="s">
        <v>1392</v>
      </c>
      <c r="I319" s="129"/>
      <c r="L319" s="34"/>
      <c r="M319" s="166"/>
      <c r="T319" s="58"/>
      <c r="AT319" s="17" t="s">
        <v>164</v>
      </c>
      <c r="AU319" s="17" t="s">
        <v>91</v>
      </c>
    </row>
    <row r="320" spans="2:65" s="1" customFormat="1" ht="24.2" customHeight="1">
      <c r="B320" s="34"/>
      <c r="C320" s="153" t="s">
        <v>592</v>
      </c>
      <c r="D320" s="153" t="s">
        <v>155</v>
      </c>
      <c r="E320" s="154" t="s">
        <v>1393</v>
      </c>
      <c r="F320" s="155" t="s">
        <v>1394</v>
      </c>
      <c r="G320" s="156" t="s">
        <v>315</v>
      </c>
      <c r="H320" s="157">
        <v>4</v>
      </c>
      <c r="I320" s="158"/>
      <c r="J320" s="159">
        <f>ROUND(I320*H320,2)</f>
        <v>0</v>
      </c>
      <c r="K320" s="155" t="s">
        <v>159</v>
      </c>
      <c r="L320" s="34"/>
      <c r="M320" s="160" t="s">
        <v>1</v>
      </c>
      <c r="N320" s="127" t="s">
        <v>47</v>
      </c>
      <c r="P320" s="161">
        <f>O320*H320</f>
        <v>0</v>
      </c>
      <c r="Q320" s="161">
        <v>0.01242</v>
      </c>
      <c r="R320" s="161">
        <f>Q320*H320</f>
        <v>0.04968</v>
      </c>
      <c r="S320" s="161">
        <v>0</v>
      </c>
      <c r="T320" s="162">
        <f>S320*H320</f>
        <v>0</v>
      </c>
      <c r="AR320" s="163" t="s">
        <v>160</v>
      </c>
      <c r="AT320" s="163" t="s">
        <v>155</v>
      </c>
      <c r="AU320" s="163" t="s">
        <v>91</v>
      </c>
      <c r="AY320" s="17" t="s">
        <v>153</v>
      </c>
      <c r="BE320" s="96">
        <f>IF(N320="základní",J320,0)</f>
        <v>0</v>
      </c>
      <c r="BF320" s="96">
        <f>IF(N320="snížená",J320,0)</f>
        <v>0</v>
      </c>
      <c r="BG320" s="96">
        <f>IF(N320="zákl. přenesená",J320,0)</f>
        <v>0</v>
      </c>
      <c r="BH320" s="96">
        <f>IF(N320="sníž. přenesená",J320,0)</f>
        <v>0</v>
      </c>
      <c r="BI320" s="96">
        <f>IF(N320="nulová",J320,0)</f>
        <v>0</v>
      </c>
      <c r="BJ320" s="17" t="s">
        <v>21</v>
      </c>
      <c r="BK320" s="96">
        <f>ROUND(I320*H320,2)</f>
        <v>0</v>
      </c>
      <c r="BL320" s="17" t="s">
        <v>160</v>
      </c>
      <c r="BM320" s="163" t="s">
        <v>1395</v>
      </c>
    </row>
    <row r="321" spans="2:47" s="1" customFormat="1" ht="29.25">
      <c r="B321" s="34"/>
      <c r="D321" s="164" t="s">
        <v>162</v>
      </c>
      <c r="F321" s="165" t="s">
        <v>1396</v>
      </c>
      <c r="I321" s="129"/>
      <c r="L321" s="34"/>
      <c r="M321" s="166"/>
      <c r="T321" s="58"/>
      <c r="AT321" s="17" t="s">
        <v>162</v>
      </c>
      <c r="AU321" s="17" t="s">
        <v>91</v>
      </c>
    </row>
    <row r="322" spans="2:47" s="1" customFormat="1" ht="11.25">
      <c r="B322" s="34"/>
      <c r="D322" s="167" t="s">
        <v>164</v>
      </c>
      <c r="F322" s="168" t="s">
        <v>1397</v>
      </c>
      <c r="I322" s="129"/>
      <c r="L322" s="34"/>
      <c r="M322" s="166"/>
      <c r="T322" s="58"/>
      <c r="AT322" s="17" t="s">
        <v>164</v>
      </c>
      <c r="AU322" s="17" t="s">
        <v>91</v>
      </c>
    </row>
    <row r="323" spans="2:65" s="1" customFormat="1" ht="24.2" customHeight="1">
      <c r="B323" s="34"/>
      <c r="C323" s="153" t="s">
        <v>596</v>
      </c>
      <c r="D323" s="153" t="s">
        <v>155</v>
      </c>
      <c r="E323" s="154" t="s">
        <v>1398</v>
      </c>
      <c r="F323" s="155" t="s">
        <v>1399</v>
      </c>
      <c r="G323" s="156" t="s">
        <v>315</v>
      </c>
      <c r="H323" s="157">
        <v>4</v>
      </c>
      <c r="I323" s="158"/>
      <c r="J323" s="159">
        <f>ROUND(I323*H323,2)</f>
        <v>0</v>
      </c>
      <c r="K323" s="155" t="s">
        <v>159</v>
      </c>
      <c r="L323" s="34"/>
      <c r="M323" s="160" t="s">
        <v>1</v>
      </c>
      <c r="N323" s="127" t="s">
        <v>47</v>
      </c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AR323" s="163" t="s">
        <v>160</v>
      </c>
      <c r="AT323" s="163" t="s">
        <v>155</v>
      </c>
      <c r="AU323" s="163" t="s">
        <v>91</v>
      </c>
      <c r="AY323" s="17" t="s">
        <v>153</v>
      </c>
      <c r="BE323" s="96">
        <f>IF(N323="základní",J323,0)</f>
        <v>0</v>
      </c>
      <c r="BF323" s="96">
        <f>IF(N323="snížená",J323,0)</f>
        <v>0</v>
      </c>
      <c r="BG323" s="96">
        <f>IF(N323="zákl. přenesená",J323,0)</f>
        <v>0</v>
      </c>
      <c r="BH323" s="96">
        <f>IF(N323="sníž. přenesená",J323,0)</f>
        <v>0</v>
      </c>
      <c r="BI323" s="96">
        <f>IF(N323="nulová",J323,0)</f>
        <v>0</v>
      </c>
      <c r="BJ323" s="17" t="s">
        <v>21</v>
      </c>
      <c r="BK323" s="96">
        <f>ROUND(I323*H323,2)</f>
        <v>0</v>
      </c>
      <c r="BL323" s="17" t="s">
        <v>160</v>
      </c>
      <c r="BM323" s="163" t="s">
        <v>1400</v>
      </c>
    </row>
    <row r="324" spans="2:47" s="1" customFormat="1" ht="29.25">
      <c r="B324" s="34"/>
      <c r="D324" s="164" t="s">
        <v>162</v>
      </c>
      <c r="F324" s="165" t="s">
        <v>1401</v>
      </c>
      <c r="I324" s="129"/>
      <c r="L324" s="34"/>
      <c r="M324" s="166"/>
      <c r="T324" s="58"/>
      <c r="AT324" s="17" t="s">
        <v>162</v>
      </c>
      <c r="AU324" s="17" t="s">
        <v>91</v>
      </c>
    </row>
    <row r="325" spans="2:47" s="1" customFormat="1" ht="11.25">
      <c r="B325" s="34"/>
      <c r="D325" s="167" t="s">
        <v>164</v>
      </c>
      <c r="F325" s="168" t="s">
        <v>1402</v>
      </c>
      <c r="I325" s="129"/>
      <c r="L325" s="34"/>
      <c r="M325" s="166"/>
      <c r="T325" s="58"/>
      <c r="AT325" s="17" t="s">
        <v>164</v>
      </c>
      <c r="AU325" s="17" t="s">
        <v>91</v>
      </c>
    </row>
    <row r="326" spans="2:65" s="1" customFormat="1" ht="33" customHeight="1">
      <c r="B326" s="34"/>
      <c r="C326" s="153" t="s">
        <v>605</v>
      </c>
      <c r="D326" s="153" t="s">
        <v>155</v>
      </c>
      <c r="E326" s="154" t="s">
        <v>1403</v>
      </c>
      <c r="F326" s="155" t="s">
        <v>1404</v>
      </c>
      <c r="G326" s="156" t="s">
        <v>315</v>
      </c>
      <c r="H326" s="157">
        <v>4</v>
      </c>
      <c r="I326" s="158"/>
      <c r="J326" s="159">
        <f>ROUND(I326*H326,2)</f>
        <v>0</v>
      </c>
      <c r="K326" s="155" t="s">
        <v>159</v>
      </c>
      <c r="L326" s="34"/>
      <c r="M326" s="160" t="s">
        <v>1</v>
      </c>
      <c r="N326" s="127" t="s">
        <v>47</v>
      </c>
      <c r="P326" s="161">
        <f>O326*H326</f>
        <v>0</v>
      </c>
      <c r="Q326" s="161">
        <v>0.05454</v>
      </c>
      <c r="R326" s="161">
        <f>Q326*H326</f>
        <v>0.21816</v>
      </c>
      <c r="S326" s="161">
        <v>0</v>
      </c>
      <c r="T326" s="162">
        <f>S326*H326</f>
        <v>0</v>
      </c>
      <c r="AR326" s="163" t="s">
        <v>160</v>
      </c>
      <c r="AT326" s="163" t="s">
        <v>155</v>
      </c>
      <c r="AU326" s="163" t="s">
        <v>91</v>
      </c>
      <c r="AY326" s="17" t="s">
        <v>153</v>
      </c>
      <c r="BE326" s="96">
        <f>IF(N326="základní",J326,0)</f>
        <v>0</v>
      </c>
      <c r="BF326" s="96">
        <f>IF(N326="snížená",J326,0)</f>
        <v>0</v>
      </c>
      <c r="BG326" s="96">
        <f>IF(N326="zákl. přenesená",J326,0)</f>
        <v>0</v>
      </c>
      <c r="BH326" s="96">
        <f>IF(N326="sníž. přenesená",J326,0)</f>
        <v>0</v>
      </c>
      <c r="BI326" s="96">
        <f>IF(N326="nulová",J326,0)</f>
        <v>0</v>
      </c>
      <c r="BJ326" s="17" t="s">
        <v>21</v>
      </c>
      <c r="BK326" s="96">
        <f>ROUND(I326*H326,2)</f>
        <v>0</v>
      </c>
      <c r="BL326" s="17" t="s">
        <v>160</v>
      </c>
      <c r="BM326" s="163" t="s">
        <v>1405</v>
      </c>
    </row>
    <row r="327" spans="2:47" s="1" customFormat="1" ht="29.25">
      <c r="B327" s="34"/>
      <c r="D327" s="164" t="s">
        <v>162</v>
      </c>
      <c r="F327" s="165" t="s">
        <v>1406</v>
      </c>
      <c r="I327" s="129"/>
      <c r="L327" s="34"/>
      <c r="M327" s="166"/>
      <c r="T327" s="58"/>
      <c r="AT327" s="17" t="s">
        <v>162</v>
      </c>
      <c r="AU327" s="17" t="s">
        <v>91</v>
      </c>
    </row>
    <row r="328" spans="2:47" s="1" customFormat="1" ht="11.25">
      <c r="B328" s="34"/>
      <c r="D328" s="167" t="s">
        <v>164</v>
      </c>
      <c r="F328" s="168" t="s">
        <v>1407</v>
      </c>
      <c r="I328" s="129"/>
      <c r="L328" s="34"/>
      <c r="M328" s="166"/>
      <c r="T328" s="58"/>
      <c r="AT328" s="17" t="s">
        <v>164</v>
      </c>
      <c r="AU328" s="17" t="s">
        <v>91</v>
      </c>
    </row>
    <row r="329" spans="2:63" s="11" customFormat="1" ht="22.9" customHeight="1">
      <c r="B329" s="141"/>
      <c r="D329" s="142" t="s">
        <v>81</v>
      </c>
      <c r="E329" s="151" t="s">
        <v>218</v>
      </c>
      <c r="F329" s="151" t="s">
        <v>393</v>
      </c>
      <c r="I329" s="144"/>
      <c r="J329" s="152">
        <f>BK329</f>
        <v>0</v>
      </c>
      <c r="L329" s="141"/>
      <c r="M329" s="146"/>
      <c r="P329" s="147">
        <f>SUM(P330:P349)</f>
        <v>0</v>
      </c>
      <c r="R329" s="147">
        <f>SUM(R330:R349)</f>
        <v>2.22744</v>
      </c>
      <c r="T329" s="148">
        <f>SUM(T330:T349)</f>
        <v>0</v>
      </c>
      <c r="AR329" s="142" t="s">
        <v>21</v>
      </c>
      <c r="AT329" s="149" t="s">
        <v>81</v>
      </c>
      <c r="AU329" s="149" t="s">
        <v>21</v>
      </c>
      <c r="AY329" s="142" t="s">
        <v>153</v>
      </c>
      <c r="BK329" s="150">
        <f>SUM(BK330:BK349)</f>
        <v>0</v>
      </c>
    </row>
    <row r="330" spans="2:65" s="1" customFormat="1" ht="24.2" customHeight="1">
      <c r="B330" s="34"/>
      <c r="C330" s="153" t="s">
        <v>611</v>
      </c>
      <c r="D330" s="153" t="s">
        <v>155</v>
      </c>
      <c r="E330" s="154" t="s">
        <v>395</v>
      </c>
      <c r="F330" s="155" t="s">
        <v>396</v>
      </c>
      <c r="G330" s="156" t="s">
        <v>397</v>
      </c>
      <c r="H330" s="157">
        <v>16</v>
      </c>
      <c r="I330" s="158"/>
      <c r="J330" s="159">
        <f>ROUND(I330*H330,2)</f>
        <v>0</v>
      </c>
      <c r="K330" s="155" t="s">
        <v>1</v>
      </c>
      <c r="L330" s="34"/>
      <c r="M330" s="160" t="s">
        <v>1</v>
      </c>
      <c r="N330" s="127" t="s">
        <v>47</v>
      </c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AR330" s="163" t="s">
        <v>160</v>
      </c>
      <c r="AT330" s="163" t="s">
        <v>155</v>
      </c>
      <c r="AU330" s="163" t="s">
        <v>91</v>
      </c>
      <c r="AY330" s="17" t="s">
        <v>153</v>
      </c>
      <c r="BE330" s="96">
        <f>IF(N330="základní",J330,0)</f>
        <v>0</v>
      </c>
      <c r="BF330" s="96">
        <f>IF(N330="snížená",J330,0)</f>
        <v>0</v>
      </c>
      <c r="BG330" s="96">
        <f>IF(N330="zákl. přenesená",J330,0)</f>
        <v>0</v>
      </c>
      <c r="BH330" s="96">
        <f>IF(N330="sníž. přenesená",J330,0)</f>
        <v>0</v>
      </c>
      <c r="BI330" s="96">
        <f>IF(N330="nulová",J330,0)</f>
        <v>0</v>
      </c>
      <c r="BJ330" s="17" t="s">
        <v>21</v>
      </c>
      <c r="BK330" s="96">
        <f>ROUND(I330*H330,2)</f>
        <v>0</v>
      </c>
      <c r="BL330" s="17" t="s">
        <v>160</v>
      </c>
      <c r="BM330" s="163" t="s">
        <v>1408</v>
      </c>
    </row>
    <row r="331" spans="2:47" s="1" customFormat="1" ht="11.25">
      <c r="B331" s="34"/>
      <c r="D331" s="164" t="s">
        <v>162</v>
      </c>
      <c r="F331" s="165" t="s">
        <v>399</v>
      </c>
      <c r="I331" s="129"/>
      <c r="L331" s="34"/>
      <c r="M331" s="166"/>
      <c r="T331" s="58"/>
      <c r="AT331" s="17" t="s">
        <v>162</v>
      </c>
      <c r="AU331" s="17" t="s">
        <v>91</v>
      </c>
    </row>
    <row r="332" spans="2:51" s="12" customFormat="1" ht="11.25">
      <c r="B332" s="169"/>
      <c r="D332" s="164" t="s">
        <v>166</v>
      </c>
      <c r="E332" s="170" t="s">
        <v>1</v>
      </c>
      <c r="F332" s="171" t="s">
        <v>1409</v>
      </c>
      <c r="H332" s="172">
        <v>16</v>
      </c>
      <c r="I332" s="173"/>
      <c r="L332" s="169"/>
      <c r="M332" s="174"/>
      <c r="T332" s="175"/>
      <c r="AT332" s="170" t="s">
        <v>166</v>
      </c>
      <c r="AU332" s="170" t="s">
        <v>91</v>
      </c>
      <c r="AV332" s="12" t="s">
        <v>91</v>
      </c>
      <c r="AW332" s="12" t="s">
        <v>35</v>
      </c>
      <c r="AX332" s="12" t="s">
        <v>21</v>
      </c>
      <c r="AY332" s="170" t="s">
        <v>153</v>
      </c>
    </row>
    <row r="333" spans="2:65" s="1" customFormat="1" ht="33" customHeight="1">
      <c r="B333" s="34"/>
      <c r="C333" s="153" t="s">
        <v>619</v>
      </c>
      <c r="D333" s="153" t="s">
        <v>155</v>
      </c>
      <c r="E333" s="154" t="s">
        <v>1410</v>
      </c>
      <c r="F333" s="155" t="s">
        <v>1411</v>
      </c>
      <c r="G333" s="156" t="s">
        <v>411</v>
      </c>
      <c r="H333" s="157">
        <v>12</v>
      </c>
      <c r="I333" s="158"/>
      <c r="J333" s="159">
        <f>ROUND(I333*H333,2)</f>
        <v>0</v>
      </c>
      <c r="K333" s="155" t="s">
        <v>159</v>
      </c>
      <c r="L333" s="34"/>
      <c r="M333" s="160" t="s">
        <v>1</v>
      </c>
      <c r="N333" s="127" t="s">
        <v>47</v>
      </c>
      <c r="P333" s="161">
        <f>O333*H333</f>
        <v>0</v>
      </c>
      <c r="Q333" s="161">
        <v>0.1295</v>
      </c>
      <c r="R333" s="161">
        <f>Q333*H333</f>
        <v>1.554</v>
      </c>
      <c r="S333" s="161">
        <v>0</v>
      </c>
      <c r="T333" s="162">
        <f>S333*H333</f>
        <v>0</v>
      </c>
      <c r="AR333" s="163" t="s">
        <v>160</v>
      </c>
      <c r="AT333" s="163" t="s">
        <v>155</v>
      </c>
      <c r="AU333" s="163" t="s">
        <v>91</v>
      </c>
      <c r="AY333" s="17" t="s">
        <v>153</v>
      </c>
      <c r="BE333" s="96">
        <f>IF(N333="základní",J333,0)</f>
        <v>0</v>
      </c>
      <c r="BF333" s="96">
        <f>IF(N333="snížená",J333,0)</f>
        <v>0</v>
      </c>
      <c r="BG333" s="96">
        <f>IF(N333="zákl. přenesená",J333,0)</f>
        <v>0</v>
      </c>
      <c r="BH333" s="96">
        <f>IF(N333="sníž. přenesená",J333,0)</f>
        <v>0</v>
      </c>
      <c r="BI333" s="96">
        <f>IF(N333="nulová",J333,0)</f>
        <v>0</v>
      </c>
      <c r="BJ333" s="17" t="s">
        <v>21</v>
      </c>
      <c r="BK333" s="96">
        <f>ROUND(I333*H333,2)</f>
        <v>0</v>
      </c>
      <c r="BL333" s="17" t="s">
        <v>160</v>
      </c>
      <c r="BM333" s="163" t="s">
        <v>1412</v>
      </c>
    </row>
    <row r="334" spans="2:47" s="1" customFormat="1" ht="29.25">
      <c r="B334" s="34"/>
      <c r="D334" s="164" t="s">
        <v>162</v>
      </c>
      <c r="F334" s="165" t="s">
        <v>1413</v>
      </c>
      <c r="I334" s="129"/>
      <c r="L334" s="34"/>
      <c r="M334" s="166"/>
      <c r="T334" s="58"/>
      <c r="AT334" s="17" t="s">
        <v>162</v>
      </c>
      <c r="AU334" s="17" t="s">
        <v>91</v>
      </c>
    </row>
    <row r="335" spans="2:47" s="1" customFormat="1" ht="11.25">
      <c r="B335" s="34"/>
      <c r="D335" s="167" t="s">
        <v>164</v>
      </c>
      <c r="F335" s="168" t="s">
        <v>1414</v>
      </c>
      <c r="I335" s="129"/>
      <c r="L335" s="34"/>
      <c r="M335" s="166"/>
      <c r="T335" s="58"/>
      <c r="AT335" s="17" t="s">
        <v>164</v>
      </c>
      <c r="AU335" s="17" t="s">
        <v>91</v>
      </c>
    </row>
    <row r="336" spans="2:65" s="1" customFormat="1" ht="16.5" customHeight="1">
      <c r="B336" s="34"/>
      <c r="C336" s="189" t="s">
        <v>626</v>
      </c>
      <c r="D336" s="189" t="s">
        <v>562</v>
      </c>
      <c r="E336" s="190" t="s">
        <v>1415</v>
      </c>
      <c r="F336" s="191" t="s">
        <v>1416</v>
      </c>
      <c r="G336" s="192" t="s">
        <v>411</v>
      </c>
      <c r="H336" s="193">
        <v>12</v>
      </c>
      <c r="I336" s="194"/>
      <c r="J336" s="195">
        <f>ROUND(I336*H336,2)</f>
        <v>0</v>
      </c>
      <c r="K336" s="191" t="s">
        <v>159</v>
      </c>
      <c r="L336" s="196"/>
      <c r="M336" s="197" t="s">
        <v>1</v>
      </c>
      <c r="N336" s="198" t="s">
        <v>47</v>
      </c>
      <c r="P336" s="161">
        <f>O336*H336</f>
        <v>0</v>
      </c>
      <c r="Q336" s="161">
        <v>0.05612</v>
      </c>
      <c r="R336" s="161">
        <f>Q336*H336</f>
        <v>0.67344</v>
      </c>
      <c r="S336" s="161">
        <v>0</v>
      </c>
      <c r="T336" s="162">
        <f>S336*H336</f>
        <v>0</v>
      </c>
      <c r="AR336" s="163" t="s">
        <v>212</v>
      </c>
      <c r="AT336" s="163" t="s">
        <v>562</v>
      </c>
      <c r="AU336" s="163" t="s">
        <v>91</v>
      </c>
      <c r="AY336" s="17" t="s">
        <v>153</v>
      </c>
      <c r="BE336" s="96">
        <f>IF(N336="základní",J336,0)</f>
        <v>0</v>
      </c>
      <c r="BF336" s="96">
        <f>IF(N336="snížená",J336,0)</f>
        <v>0</v>
      </c>
      <c r="BG336" s="96">
        <f>IF(N336="zákl. přenesená",J336,0)</f>
        <v>0</v>
      </c>
      <c r="BH336" s="96">
        <f>IF(N336="sníž. přenesená",J336,0)</f>
        <v>0</v>
      </c>
      <c r="BI336" s="96">
        <f>IF(N336="nulová",J336,0)</f>
        <v>0</v>
      </c>
      <c r="BJ336" s="17" t="s">
        <v>21</v>
      </c>
      <c r="BK336" s="96">
        <f>ROUND(I336*H336,2)</f>
        <v>0</v>
      </c>
      <c r="BL336" s="17" t="s">
        <v>160</v>
      </c>
      <c r="BM336" s="163" t="s">
        <v>1417</v>
      </c>
    </row>
    <row r="337" spans="2:47" s="1" customFormat="1" ht="11.25">
      <c r="B337" s="34"/>
      <c r="D337" s="164" t="s">
        <v>162</v>
      </c>
      <c r="F337" s="165" t="s">
        <v>1418</v>
      </c>
      <c r="I337" s="129"/>
      <c r="L337" s="34"/>
      <c r="M337" s="166"/>
      <c r="T337" s="58"/>
      <c r="AT337" s="17" t="s">
        <v>162</v>
      </c>
      <c r="AU337" s="17" t="s">
        <v>91</v>
      </c>
    </row>
    <row r="338" spans="2:65" s="1" customFormat="1" ht="16.5" customHeight="1">
      <c r="B338" s="34"/>
      <c r="C338" s="153" t="s">
        <v>633</v>
      </c>
      <c r="D338" s="153" t="s">
        <v>155</v>
      </c>
      <c r="E338" s="154" t="s">
        <v>1419</v>
      </c>
      <c r="F338" s="155" t="s">
        <v>1420</v>
      </c>
      <c r="G338" s="156" t="s">
        <v>698</v>
      </c>
      <c r="H338" s="157">
        <v>1</v>
      </c>
      <c r="I338" s="158"/>
      <c r="J338" s="159">
        <f>ROUND(I338*H338,2)</f>
        <v>0</v>
      </c>
      <c r="K338" s="155" t="s">
        <v>1</v>
      </c>
      <c r="L338" s="34"/>
      <c r="M338" s="160" t="s">
        <v>1</v>
      </c>
      <c r="N338" s="127" t="s">
        <v>47</v>
      </c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AR338" s="163" t="s">
        <v>160</v>
      </c>
      <c r="AT338" s="163" t="s">
        <v>155</v>
      </c>
      <c r="AU338" s="163" t="s">
        <v>91</v>
      </c>
      <c r="AY338" s="17" t="s">
        <v>153</v>
      </c>
      <c r="BE338" s="96">
        <f>IF(N338="základní",J338,0)</f>
        <v>0</v>
      </c>
      <c r="BF338" s="96">
        <f>IF(N338="snížená",J338,0)</f>
        <v>0</v>
      </c>
      <c r="BG338" s="96">
        <f>IF(N338="zákl. přenesená",J338,0)</f>
        <v>0</v>
      </c>
      <c r="BH338" s="96">
        <f>IF(N338="sníž. přenesená",J338,0)</f>
        <v>0</v>
      </c>
      <c r="BI338" s="96">
        <f>IF(N338="nulová",J338,0)</f>
        <v>0</v>
      </c>
      <c r="BJ338" s="17" t="s">
        <v>21</v>
      </c>
      <c r="BK338" s="96">
        <f>ROUND(I338*H338,2)</f>
        <v>0</v>
      </c>
      <c r="BL338" s="17" t="s">
        <v>160</v>
      </c>
      <c r="BM338" s="163" t="s">
        <v>1421</v>
      </c>
    </row>
    <row r="339" spans="2:47" s="1" customFormat="1" ht="11.25">
      <c r="B339" s="34"/>
      <c r="D339" s="164" t="s">
        <v>162</v>
      </c>
      <c r="F339" s="165" t="s">
        <v>1422</v>
      </c>
      <c r="I339" s="129"/>
      <c r="L339" s="34"/>
      <c r="M339" s="166"/>
      <c r="T339" s="58"/>
      <c r="AT339" s="17" t="s">
        <v>162</v>
      </c>
      <c r="AU339" s="17" t="s">
        <v>91</v>
      </c>
    </row>
    <row r="340" spans="2:65" s="1" customFormat="1" ht="16.5" customHeight="1">
      <c r="B340" s="34"/>
      <c r="C340" s="153" t="s">
        <v>640</v>
      </c>
      <c r="D340" s="153" t="s">
        <v>155</v>
      </c>
      <c r="E340" s="154" t="s">
        <v>1423</v>
      </c>
      <c r="F340" s="155" t="s">
        <v>1424</v>
      </c>
      <c r="G340" s="156" t="s">
        <v>698</v>
      </c>
      <c r="H340" s="157">
        <v>1</v>
      </c>
      <c r="I340" s="158"/>
      <c r="J340" s="159">
        <f>ROUND(I340*H340,2)</f>
        <v>0</v>
      </c>
      <c r="K340" s="155" t="s">
        <v>1</v>
      </c>
      <c r="L340" s="34"/>
      <c r="M340" s="160" t="s">
        <v>1</v>
      </c>
      <c r="N340" s="127" t="s">
        <v>47</v>
      </c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AR340" s="163" t="s">
        <v>160</v>
      </c>
      <c r="AT340" s="163" t="s">
        <v>155</v>
      </c>
      <c r="AU340" s="163" t="s">
        <v>91</v>
      </c>
      <c r="AY340" s="17" t="s">
        <v>153</v>
      </c>
      <c r="BE340" s="96">
        <f>IF(N340="základní",J340,0)</f>
        <v>0</v>
      </c>
      <c r="BF340" s="96">
        <f>IF(N340="snížená",J340,0)</f>
        <v>0</v>
      </c>
      <c r="BG340" s="96">
        <f>IF(N340="zákl. přenesená",J340,0)</f>
        <v>0</v>
      </c>
      <c r="BH340" s="96">
        <f>IF(N340="sníž. přenesená",J340,0)</f>
        <v>0</v>
      </c>
      <c r="BI340" s="96">
        <f>IF(N340="nulová",J340,0)</f>
        <v>0</v>
      </c>
      <c r="BJ340" s="17" t="s">
        <v>21</v>
      </c>
      <c r="BK340" s="96">
        <f>ROUND(I340*H340,2)</f>
        <v>0</v>
      </c>
      <c r="BL340" s="17" t="s">
        <v>160</v>
      </c>
      <c r="BM340" s="163" t="s">
        <v>1425</v>
      </c>
    </row>
    <row r="341" spans="2:47" s="1" customFormat="1" ht="11.25">
      <c r="B341" s="34"/>
      <c r="D341" s="164" t="s">
        <v>162</v>
      </c>
      <c r="F341" s="165" t="s">
        <v>1424</v>
      </c>
      <c r="I341" s="129"/>
      <c r="L341" s="34"/>
      <c r="M341" s="166"/>
      <c r="T341" s="58"/>
      <c r="AT341" s="17" t="s">
        <v>162</v>
      </c>
      <c r="AU341" s="17" t="s">
        <v>91</v>
      </c>
    </row>
    <row r="342" spans="2:65" s="1" customFormat="1" ht="24.2" customHeight="1">
      <c r="B342" s="34"/>
      <c r="C342" s="153" t="s">
        <v>647</v>
      </c>
      <c r="D342" s="153" t="s">
        <v>155</v>
      </c>
      <c r="E342" s="154" t="s">
        <v>1426</v>
      </c>
      <c r="F342" s="155" t="s">
        <v>1427</v>
      </c>
      <c r="G342" s="156" t="s">
        <v>411</v>
      </c>
      <c r="H342" s="157">
        <v>12</v>
      </c>
      <c r="I342" s="158"/>
      <c r="J342" s="159">
        <f>ROUND(I342*H342,2)</f>
        <v>0</v>
      </c>
      <c r="K342" s="155" t="s">
        <v>159</v>
      </c>
      <c r="L342" s="34"/>
      <c r="M342" s="160" t="s">
        <v>1</v>
      </c>
      <c r="N342" s="127" t="s">
        <v>47</v>
      </c>
      <c r="P342" s="161">
        <f>O342*H342</f>
        <v>0</v>
      </c>
      <c r="Q342" s="161">
        <v>0</v>
      </c>
      <c r="R342" s="161">
        <f>Q342*H342</f>
        <v>0</v>
      </c>
      <c r="S342" s="161">
        <v>0</v>
      </c>
      <c r="T342" s="162">
        <f>S342*H342</f>
        <v>0</v>
      </c>
      <c r="AR342" s="163" t="s">
        <v>160</v>
      </c>
      <c r="AT342" s="163" t="s">
        <v>155</v>
      </c>
      <c r="AU342" s="163" t="s">
        <v>91</v>
      </c>
      <c r="AY342" s="17" t="s">
        <v>153</v>
      </c>
      <c r="BE342" s="96">
        <f>IF(N342="základní",J342,0)</f>
        <v>0</v>
      </c>
      <c r="BF342" s="96">
        <f>IF(N342="snížená",J342,0)</f>
        <v>0</v>
      </c>
      <c r="BG342" s="96">
        <f>IF(N342="zákl. přenesená",J342,0)</f>
        <v>0</v>
      </c>
      <c r="BH342" s="96">
        <f>IF(N342="sníž. přenesená",J342,0)</f>
        <v>0</v>
      </c>
      <c r="BI342" s="96">
        <f>IF(N342="nulová",J342,0)</f>
        <v>0</v>
      </c>
      <c r="BJ342" s="17" t="s">
        <v>21</v>
      </c>
      <c r="BK342" s="96">
        <f>ROUND(I342*H342,2)</f>
        <v>0</v>
      </c>
      <c r="BL342" s="17" t="s">
        <v>160</v>
      </c>
      <c r="BM342" s="163" t="s">
        <v>1428</v>
      </c>
    </row>
    <row r="343" spans="2:47" s="1" customFormat="1" ht="58.5">
      <c r="B343" s="34"/>
      <c r="D343" s="164" t="s">
        <v>162</v>
      </c>
      <c r="F343" s="165" t="s">
        <v>1429</v>
      </c>
      <c r="I343" s="129"/>
      <c r="L343" s="34"/>
      <c r="M343" s="166"/>
      <c r="T343" s="58"/>
      <c r="AT343" s="17" t="s">
        <v>162</v>
      </c>
      <c r="AU343" s="17" t="s">
        <v>91</v>
      </c>
    </row>
    <row r="344" spans="2:47" s="1" customFormat="1" ht="11.25">
      <c r="B344" s="34"/>
      <c r="D344" s="167" t="s">
        <v>164</v>
      </c>
      <c r="F344" s="168" t="s">
        <v>1430</v>
      </c>
      <c r="I344" s="129"/>
      <c r="L344" s="34"/>
      <c r="M344" s="166"/>
      <c r="T344" s="58"/>
      <c r="AT344" s="17" t="s">
        <v>164</v>
      </c>
      <c r="AU344" s="17" t="s">
        <v>91</v>
      </c>
    </row>
    <row r="345" spans="2:65" s="1" customFormat="1" ht="33" customHeight="1">
      <c r="B345" s="34"/>
      <c r="C345" s="153" t="s">
        <v>654</v>
      </c>
      <c r="D345" s="153" t="s">
        <v>155</v>
      </c>
      <c r="E345" s="154" t="s">
        <v>1431</v>
      </c>
      <c r="F345" s="155" t="s">
        <v>1432</v>
      </c>
      <c r="G345" s="156" t="s">
        <v>264</v>
      </c>
      <c r="H345" s="157">
        <v>64.8</v>
      </c>
      <c r="I345" s="158"/>
      <c r="J345" s="159">
        <f>ROUND(I345*H345,2)</f>
        <v>0</v>
      </c>
      <c r="K345" s="155" t="s">
        <v>159</v>
      </c>
      <c r="L345" s="34"/>
      <c r="M345" s="160" t="s">
        <v>1</v>
      </c>
      <c r="N345" s="127" t="s">
        <v>47</v>
      </c>
      <c r="P345" s="161">
        <f>O345*H345</f>
        <v>0</v>
      </c>
      <c r="Q345" s="161">
        <v>0</v>
      </c>
      <c r="R345" s="161">
        <f>Q345*H345</f>
        <v>0</v>
      </c>
      <c r="S345" s="161">
        <v>0</v>
      </c>
      <c r="T345" s="162">
        <f>S345*H345</f>
        <v>0</v>
      </c>
      <c r="AR345" s="163" t="s">
        <v>160</v>
      </c>
      <c r="AT345" s="163" t="s">
        <v>155</v>
      </c>
      <c r="AU345" s="163" t="s">
        <v>91</v>
      </c>
      <c r="AY345" s="17" t="s">
        <v>153</v>
      </c>
      <c r="BE345" s="96">
        <f>IF(N345="základní",J345,0)</f>
        <v>0</v>
      </c>
      <c r="BF345" s="96">
        <f>IF(N345="snížená",J345,0)</f>
        <v>0</v>
      </c>
      <c r="BG345" s="96">
        <f>IF(N345="zákl. přenesená",J345,0)</f>
        <v>0</v>
      </c>
      <c r="BH345" s="96">
        <f>IF(N345="sníž. přenesená",J345,0)</f>
        <v>0</v>
      </c>
      <c r="BI345" s="96">
        <f>IF(N345="nulová",J345,0)</f>
        <v>0</v>
      </c>
      <c r="BJ345" s="17" t="s">
        <v>21</v>
      </c>
      <c r="BK345" s="96">
        <f>ROUND(I345*H345,2)</f>
        <v>0</v>
      </c>
      <c r="BL345" s="17" t="s">
        <v>160</v>
      </c>
      <c r="BM345" s="163" t="s">
        <v>1433</v>
      </c>
    </row>
    <row r="346" spans="2:47" s="1" customFormat="1" ht="48.75">
      <c r="B346" s="34"/>
      <c r="D346" s="164" t="s">
        <v>162</v>
      </c>
      <c r="F346" s="165" t="s">
        <v>1434</v>
      </c>
      <c r="I346" s="129"/>
      <c r="L346" s="34"/>
      <c r="M346" s="166"/>
      <c r="T346" s="58"/>
      <c r="AT346" s="17" t="s">
        <v>162</v>
      </c>
      <c r="AU346" s="17" t="s">
        <v>91</v>
      </c>
    </row>
    <row r="347" spans="2:47" s="1" customFormat="1" ht="11.25">
      <c r="B347" s="34"/>
      <c r="D347" s="167" t="s">
        <v>164</v>
      </c>
      <c r="F347" s="168" t="s">
        <v>1435</v>
      </c>
      <c r="I347" s="129"/>
      <c r="L347" s="34"/>
      <c r="M347" s="166"/>
      <c r="T347" s="58"/>
      <c r="AT347" s="17" t="s">
        <v>164</v>
      </c>
      <c r="AU347" s="17" t="s">
        <v>91</v>
      </c>
    </row>
    <row r="348" spans="2:65" s="1" customFormat="1" ht="16.5" customHeight="1">
      <c r="B348" s="34"/>
      <c r="C348" s="153" t="s">
        <v>662</v>
      </c>
      <c r="D348" s="153" t="s">
        <v>155</v>
      </c>
      <c r="E348" s="154" t="s">
        <v>1436</v>
      </c>
      <c r="F348" s="155" t="s">
        <v>1437</v>
      </c>
      <c r="G348" s="156" t="s">
        <v>698</v>
      </c>
      <c r="H348" s="157">
        <v>1</v>
      </c>
      <c r="I348" s="158"/>
      <c r="J348" s="159">
        <f>ROUND(I348*H348,2)</f>
        <v>0</v>
      </c>
      <c r="K348" s="155" t="s">
        <v>1</v>
      </c>
      <c r="L348" s="34"/>
      <c r="M348" s="160" t="s">
        <v>1</v>
      </c>
      <c r="N348" s="127" t="s">
        <v>47</v>
      </c>
      <c r="P348" s="161">
        <f>O348*H348</f>
        <v>0</v>
      </c>
      <c r="Q348" s="161">
        <v>0</v>
      </c>
      <c r="R348" s="161">
        <f>Q348*H348</f>
        <v>0</v>
      </c>
      <c r="S348" s="161">
        <v>0</v>
      </c>
      <c r="T348" s="162">
        <f>S348*H348</f>
        <v>0</v>
      </c>
      <c r="AR348" s="163" t="s">
        <v>160</v>
      </c>
      <c r="AT348" s="163" t="s">
        <v>155</v>
      </c>
      <c r="AU348" s="163" t="s">
        <v>91</v>
      </c>
      <c r="AY348" s="17" t="s">
        <v>153</v>
      </c>
      <c r="BE348" s="96">
        <f>IF(N348="základní",J348,0)</f>
        <v>0</v>
      </c>
      <c r="BF348" s="96">
        <f>IF(N348="snížená",J348,0)</f>
        <v>0</v>
      </c>
      <c r="BG348" s="96">
        <f>IF(N348="zákl. přenesená",J348,0)</f>
        <v>0</v>
      </c>
      <c r="BH348" s="96">
        <f>IF(N348="sníž. přenesená",J348,0)</f>
        <v>0</v>
      </c>
      <c r="BI348" s="96">
        <f>IF(N348="nulová",J348,0)</f>
        <v>0</v>
      </c>
      <c r="BJ348" s="17" t="s">
        <v>21</v>
      </c>
      <c r="BK348" s="96">
        <f>ROUND(I348*H348,2)</f>
        <v>0</v>
      </c>
      <c r="BL348" s="17" t="s">
        <v>160</v>
      </c>
      <c r="BM348" s="163" t="s">
        <v>1438</v>
      </c>
    </row>
    <row r="349" spans="2:47" s="1" customFormat="1" ht="11.25">
      <c r="B349" s="34"/>
      <c r="D349" s="164" t="s">
        <v>162</v>
      </c>
      <c r="F349" s="165" t="s">
        <v>1437</v>
      </c>
      <c r="I349" s="129"/>
      <c r="L349" s="34"/>
      <c r="M349" s="166"/>
      <c r="T349" s="58"/>
      <c r="AT349" s="17" t="s">
        <v>162</v>
      </c>
      <c r="AU349" s="17" t="s">
        <v>91</v>
      </c>
    </row>
    <row r="350" spans="2:63" s="11" customFormat="1" ht="22.9" customHeight="1">
      <c r="B350" s="141"/>
      <c r="D350" s="142" t="s">
        <v>81</v>
      </c>
      <c r="E350" s="151" t="s">
        <v>508</v>
      </c>
      <c r="F350" s="151" t="s">
        <v>509</v>
      </c>
      <c r="I350" s="144"/>
      <c r="J350" s="152">
        <f>BK350</f>
        <v>0</v>
      </c>
      <c r="L350" s="141"/>
      <c r="M350" s="146"/>
      <c r="P350" s="147">
        <f>SUM(P351:P357)</f>
        <v>0</v>
      </c>
      <c r="R350" s="147">
        <f>SUM(R351:R357)</f>
        <v>0</v>
      </c>
      <c r="T350" s="148">
        <f>SUM(T351:T357)</f>
        <v>0</v>
      </c>
      <c r="AR350" s="142" t="s">
        <v>21</v>
      </c>
      <c r="AT350" s="149" t="s">
        <v>81</v>
      </c>
      <c r="AU350" s="149" t="s">
        <v>21</v>
      </c>
      <c r="AY350" s="142" t="s">
        <v>153</v>
      </c>
      <c r="BK350" s="150">
        <f>SUM(BK351:BK357)</f>
        <v>0</v>
      </c>
    </row>
    <row r="351" spans="2:65" s="1" customFormat="1" ht="16.5" customHeight="1">
      <c r="B351" s="34"/>
      <c r="C351" s="153" t="s">
        <v>668</v>
      </c>
      <c r="D351" s="153" t="s">
        <v>155</v>
      </c>
      <c r="E351" s="154" t="s">
        <v>1439</v>
      </c>
      <c r="F351" s="155" t="s">
        <v>1440</v>
      </c>
      <c r="G351" s="156" t="s">
        <v>257</v>
      </c>
      <c r="H351" s="157">
        <v>38.616</v>
      </c>
      <c r="I351" s="158"/>
      <c r="J351" s="159">
        <f>ROUND(I351*H351,2)</f>
        <v>0</v>
      </c>
      <c r="K351" s="155" t="s">
        <v>159</v>
      </c>
      <c r="L351" s="34"/>
      <c r="M351" s="160" t="s">
        <v>1</v>
      </c>
      <c r="N351" s="127" t="s">
        <v>47</v>
      </c>
      <c r="P351" s="161">
        <f>O351*H351</f>
        <v>0</v>
      </c>
      <c r="Q351" s="161">
        <v>0</v>
      </c>
      <c r="R351" s="161">
        <f>Q351*H351</f>
        <v>0</v>
      </c>
      <c r="S351" s="161">
        <v>0</v>
      </c>
      <c r="T351" s="162">
        <f>S351*H351</f>
        <v>0</v>
      </c>
      <c r="AR351" s="163" t="s">
        <v>160</v>
      </c>
      <c r="AT351" s="163" t="s">
        <v>155</v>
      </c>
      <c r="AU351" s="163" t="s">
        <v>91</v>
      </c>
      <c r="AY351" s="17" t="s">
        <v>153</v>
      </c>
      <c r="BE351" s="96">
        <f>IF(N351="základní",J351,0)</f>
        <v>0</v>
      </c>
      <c r="BF351" s="96">
        <f>IF(N351="snížená",J351,0)</f>
        <v>0</v>
      </c>
      <c r="BG351" s="96">
        <f>IF(N351="zákl. přenesená",J351,0)</f>
        <v>0</v>
      </c>
      <c r="BH351" s="96">
        <f>IF(N351="sníž. přenesená",J351,0)</f>
        <v>0</v>
      </c>
      <c r="BI351" s="96">
        <f>IF(N351="nulová",J351,0)</f>
        <v>0</v>
      </c>
      <c r="BJ351" s="17" t="s">
        <v>21</v>
      </c>
      <c r="BK351" s="96">
        <f>ROUND(I351*H351,2)</f>
        <v>0</v>
      </c>
      <c r="BL351" s="17" t="s">
        <v>160</v>
      </c>
      <c r="BM351" s="163" t="s">
        <v>1441</v>
      </c>
    </row>
    <row r="352" spans="2:47" s="1" customFormat="1" ht="19.5">
      <c r="B352" s="34"/>
      <c r="D352" s="164" t="s">
        <v>162</v>
      </c>
      <c r="F352" s="165" t="s">
        <v>1442</v>
      </c>
      <c r="I352" s="129"/>
      <c r="L352" s="34"/>
      <c r="M352" s="166"/>
      <c r="T352" s="58"/>
      <c r="AT352" s="17" t="s">
        <v>162</v>
      </c>
      <c r="AU352" s="17" t="s">
        <v>91</v>
      </c>
    </row>
    <row r="353" spans="2:47" s="1" customFormat="1" ht="11.25">
      <c r="B353" s="34"/>
      <c r="D353" s="167" t="s">
        <v>164</v>
      </c>
      <c r="F353" s="168" t="s">
        <v>1443</v>
      </c>
      <c r="I353" s="129"/>
      <c r="L353" s="34"/>
      <c r="M353" s="166"/>
      <c r="T353" s="58"/>
      <c r="AT353" s="17" t="s">
        <v>164</v>
      </c>
      <c r="AU353" s="17" t="s">
        <v>91</v>
      </c>
    </row>
    <row r="354" spans="2:51" s="12" customFormat="1" ht="11.25">
      <c r="B354" s="169"/>
      <c r="D354" s="164" t="s">
        <v>166</v>
      </c>
      <c r="E354" s="170" t="s">
        <v>1</v>
      </c>
      <c r="F354" s="171" t="s">
        <v>1444</v>
      </c>
      <c r="H354" s="172">
        <v>38.616</v>
      </c>
      <c r="I354" s="173"/>
      <c r="L354" s="169"/>
      <c r="M354" s="174"/>
      <c r="T354" s="175"/>
      <c r="AT354" s="170" t="s">
        <v>166</v>
      </c>
      <c r="AU354" s="170" t="s">
        <v>91</v>
      </c>
      <c r="AV354" s="12" t="s">
        <v>91</v>
      </c>
      <c r="AW354" s="12" t="s">
        <v>35</v>
      </c>
      <c r="AX354" s="12" t="s">
        <v>21</v>
      </c>
      <c r="AY354" s="170" t="s">
        <v>153</v>
      </c>
    </row>
    <row r="355" spans="2:65" s="1" customFormat="1" ht="24.2" customHeight="1">
      <c r="B355" s="34"/>
      <c r="C355" s="153" t="s">
        <v>674</v>
      </c>
      <c r="D355" s="153" t="s">
        <v>155</v>
      </c>
      <c r="E355" s="154" t="s">
        <v>1445</v>
      </c>
      <c r="F355" s="155" t="s">
        <v>1446</v>
      </c>
      <c r="G355" s="156" t="s">
        <v>257</v>
      </c>
      <c r="H355" s="157">
        <v>19.308</v>
      </c>
      <c r="I355" s="158"/>
      <c r="J355" s="159">
        <f>ROUND(I355*H355,2)</f>
        <v>0</v>
      </c>
      <c r="K355" s="155" t="s">
        <v>159</v>
      </c>
      <c r="L355" s="34"/>
      <c r="M355" s="160" t="s">
        <v>1</v>
      </c>
      <c r="N355" s="127" t="s">
        <v>47</v>
      </c>
      <c r="P355" s="161">
        <f>O355*H355</f>
        <v>0</v>
      </c>
      <c r="Q355" s="161">
        <v>0</v>
      </c>
      <c r="R355" s="161">
        <f>Q355*H355</f>
        <v>0</v>
      </c>
      <c r="S355" s="161">
        <v>0</v>
      </c>
      <c r="T355" s="162">
        <f>S355*H355</f>
        <v>0</v>
      </c>
      <c r="AR355" s="163" t="s">
        <v>160</v>
      </c>
      <c r="AT355" s="163" t="s">
        <v>155</v>
      </c>
      <c r="AU355" s="163" t="s">
        <v>91</v>
      </c>
      <c r="AY355" s="17" t="s">
        <v>153</v>
      </c>
      <c r="BE355" s="96">
        <f>IF(N355="základní",J355,0)</f>
        <v>0</v>
      </c>
      <c r="BF355" s="96">
        <f>IF(N355="snížená",J355,0)</f>
        <v>0</v>
      </c>
      <c r="BG355" s="96">
        <f>IF(N355="zákl. přenesená",J355,0)</f>
        <v>0</v>
      </c>
      <c r="BH355" s="96">
        <f>IF(N355="sníž. přenesená",J355,0)</f>
        <v>0</v>
      </c>
      <c r="BI355" s="96">
        <f>IF(N355="nulová",J355,0)</f>
        <v>0</v>
      </c>
      <c r="BJ355" s="17" t="s">
        <v>21</v>
      </c>
      <c r="BK355" s="96">
        <f>ROUND(I355*H355,2)</f>
        <v>0</v>
      </c>
      <c r="BL355" s="17" t="s">
        <v>160</v>
      </c>
      <c r="BM355" s="163" t="s">
        <v>1447</v>
      </c>
    </row>
    <row r="356" spans="2:47" s="1" customFormat="1" ht="19.5">
      <c r="B356" s="34"/>
      <c r="D356" s="164" t="s">
        <v>162</v>
      </c>
      <c r="F356" s="165" t="s">
        <v>1448</v>
      </c>
      <c r="I356" s="129"/>
      <c r="L356" s="34"/>
      <c r="M356" s="166"/>
      <c r="T356" s="58"/>
      <c r="AT356" s="17" t="s">
        <v>162</v>
      </c>
      <c r="AU356" s="17" t="s">
        <v>91</v>
      </c>
    </row>
    <row r="357" spans="2:47" s="1" customFormat="1" ht="11.25">
      <c r="B357" s="34"/>
      <c r="D357" s="167" t="s">
        <v>164</v>
      </c>
      <c r="F357" s="168" t="s">
        <v>1449</v>
      </c>
      <c r="I357" s="129"/>
      <c r="L357" s="34"/>
      <c r="M357" s="166"/>
      <c r="T357" s="58"/>
      <c r="AT357" s="17" t="s">
        <v>164</v>
      </c>
      <c r="AU357" s="17" t="s">
        <v>91</v>
      </c>
    </row>
    <row r="358" spans="2:63" s="11" customFormat="1" ht="22.9" customHeight="1">
      <c r="B358" s="141"/>
      <c r="D358" s="142" t="s">
        <v>81</v>
      </c>
      <c r="E358" s="151" t="s">
        <v>535</v>
      </c>
      <c r="F358" s="151" t="s">
        <v>536</v>
      </c>
      <c r="I358" s="144"/>
      <c r="J358" s="152">
        <f>BK358</f>
        <v>0</v>
      </c>
      <c r="L358" s="141"/>
      <c r="M358" s="146"/>
      <c r="P358" s="147">
        <f>SUM(P359:P361)</f>
        <v>0</v>
      </c>
      <c r="R358" s="147">
        <f>SUM(R359:R361)</f>
        <v>0</v>
      </c>
      <c r="T358" s="148">
        <f>SUM(T359:T361)</f>
        <v>0</v>
      </c>
      <c r="AR358" s="142" t="s">
        <v>21</v>
      </c>
      <c r="AT358" s="149" t="s">
        <v>81</v>
      </c>
      <c r="AU358" s="149" t="s">
        <v>21</v>
      </c>
      <c r="AY358" s="142" t="s">
        <v>153</v>
      </c>
      <c r="BK358" s="150">
        <f>SUM(BK359:BK361)</f>
        <v>0</v>
      </c>
    </row>
    <row r="359" spans="2:65" s="1" customFormat="1" ht="24.2" customHeight="1">
      <c r="B359" s="34"/>
      <c r="C359" s="153" t="s">
        <v>680</v>
      </c>
      <c r="D359" s="153" t="s">
        <v>155</v>
      </c>
      <c r="E359" s="154" t="s">
        <v>1450</v>
      </c>
      <c r="F359" s="155" t="s">
        <v>1451</v>
      </c>
      <c r="G359" s="156" t="s">
        <v>257</v>
      </c>
      <c r="H359" s="157">
        <v>141.474</v>
      </c>
      <c r="I359" s="158"/>
      <c r="J359" s="159">
        <f>ROUND(I359*H359,2)</f>
        <v>0</v>
      </c>
      <c r="K359" s="155" t="s">
        <v>159</v>
      </c>
      <c r="L359" s="34"/>
      <c r="M359" s="160" t="s">
        <v>1</v>
      </c>
      <c r="N359" s="127" t="s">
        <v>47</v>
      </c>
      <c r="P359" s="161">
        <f>O359*H359</f>
        <v>0</v>
      </c>
      <c r="Q359" s="161">
        <v>0</v>
      </c>
      <c r="R359" s="161">
        <f>Q359*H359</f>
        <v>0</v>
      </c>
      <c r="S359" s="161">
        <v>0</v>
      </c>
      <c r="T359" s="162">
        <f>S359*H359</f>
        <v>0</v>
      </c>
      <c r="AR359" s="163" t="s">
        <v>160</v>
      </c>
      <c r="AT359" s="163" t="s">
        <v>155</v>
      </c>
      <c r="AU359" s="163" t="s">
        <v>91</v>
      </c>
      <c r="AY359" s="17" t="s">
        <v>153</v>
      </c>
      <c r="BE359" s="96">
        <f>IF(N359="základní",J359,0)</f>
        <v>0</v>
      </c>
      <c r="BF359" s="96">
        <f>IF(N359="snížená",J359,0)</f>
        <v>0</v>
      </c>
      <c r="BG359" s="96">
        <f>IF(N359="zákl. přenesená",J359,0)</f>
        <v>0</v>
      </c>
      <c r="BH359" s="96">
        <f>IF(N359="sníž. přenesená",J359,0)</f>
        <v>0</v>
      </c>
      <c r="BI359" s="96">
        <f>IF(N359="nulová",J359,0)</f>
        <v>0</v>
      </c>
      <c r="BJ359" s="17" t="s">
        <v>21</v>
      </c>
      <c r="BK359" s="96">
        <f>ROUND(I359*H359,2)</f>
        <v>0</v>
      </c>
      <c r="BL359" s="17" t="s">
        <v>160</v>
      </c>
      <c r="BM359" s="163" t="s">
        <v>1452</v>
      </c>
    </row>
    <row r="360" spans="2:47" s="1" customFormat="1" ht="29.25">
      <c r="B360" s="34"/>
      <c r="D360" s="164" t="s">
        <v>162</v>
      </c>
      <c r="F360" s="165" t="s">
        <v>1453</v>
      </c>
      <c r="I360" s="129"/>
      <c r="L360" s="34"/>
      <c r="M360" s="166"/>
      <c r="T360" s="58"/>
      <c r="AT360" s="17" t="s">
        <v>162</v>
      </c>
      <c r="AU360" s="17" t="s">
        <v>91</v>
      </c>
    </row>
    <row r="361" spans="2:47" s="1" customFormat="1" ht="11.25">
      <c r="B361" s="34"/>
      <c r="D361" s="167" t="s">
        <v>164</v>
      </c>
      <c r="F361" s="168" t="s">
        <v>1454</v>
      </c>
      <c r="I361" s="129"/>
      <c r="L361" s="34"/>
      <c r="M361" s="207"/>
      <c r="N361" s="208"/>
      <c r="O361" s="208"/>
      <c r="P361" s="208"/>
      <c r="Q361" s="208"/>
      <c r="R361" s="208"/>
      <c r="S361" s="208"/>
      <c r="T361" s="209"/>
      <c r="AT361" s="17" t="s">
        <v>164</v>
      </c>
      <c r="AU361" s="17" t="s">
        <v>91</v>
      </c>
    </row>
    <row r="362" spans="2:12" s="1" customFormat="1" ht="6.95" customHeight="1">
      <c r="B362" s="46"/>
      <c r="C362" s="47"/>
      <c r="D362" s="47"/>
      <c r="E362" s="47"/>
      <c r="F362" s="47"/>
      <c r="G362" s="47"/>
      <c r="H362" s="47"/>
      <c r="I362" s="47"/>
      <c r="J362" s="47"/>
      <c r="K362" s="47"/>
      <c r="L362" s="34"/>
    </row>
  </sheetData>
  <sheetProtection algorithmName="SHA-512" hashValue="gWpgyrn42cj/L5Pq3sHeloloFsn44Yw3nTwpQgWsV56Ro5aOejgrtS1CXjDRlOUuM1nOeQ4eCDvyOO+JICZv6A==" saltValue="z3cYX8UQKZU7GW9yVcXjI4D7ex/ae8ueDHsqYR0kIvdn9dTkqfqk2V7mOWhE46PFbR80vALMtW/n20WfbgN93A==" spinCount="100000" sheet="1" objects="1" scenarios="1" formatColumns="0" formatRows="0" autoFilter="0"/>
  <autoFilter ref="C133:K361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hyperlinks>
    <hyperlink ref="F139" r:id="rId1" display="https://podminky.urs.cz/item/CS_URS_2023_02/113106023"/>
    <hyperlink ref="F143" r:id="rId2" display="https://podminky.urs.cz/item/CS_URS_2023_02/113202111"/>
    <hyperlink ref="F146" r:id="rId3" display="https://podminky.urs.cz/item/CS_URS_2023_02/132251102"/>
    <hyperlink ref="F157" r:id="rId4" display="https://podminky.urs.cz/item/CS_URS_2023_02/132251252"/>
    <hyperlink ref="F160" r:id="rId5" display="https://podminky.urs.cz/item/CS_URS_2023_02/132351102"/>
    <hyperlink ref="F163" r:id="rId6" display="https://podminky.urs.cz/item/CS_URS_2023_02/132351252"/>
    <hyperlink ref="F167" r:id="rId7" display="https://podminky.urs.cz/item/CS_URS_2023_02/162251101"/>
    <hyperlink ref="F174" r:id="rId8" display="https://podminky.urs.cz/item/CS_URS_2023_02/162251121"/>
    <hyperlink ref="F177" r:id="rId9" display="https://podminky.urs.cz/item/CS_URS_2023_02/162751117"/>
    <hyperlink ref="F180" r:id="rId10" display="https://podminky.urs.cz/item/CS_URS_2023_02/162751119"/>
    <hyperlink ref="F184" r:id="rId11" display="https://podminky.urs.cz/item/CS_URS_2023_02/162751137"/>
    <hyperlink ref="F187" r:id="rId12" display="https://podminky.urs.cz/item/CS_URS_2023_02/162751139"/>
    <hyperlink ref="F190" r:id="rId13" display="https://podminky.urs.cz/item/CS_URS_2023_02/167151101"/>
    <hyperlink ref="F193" r:id="rId14" display="https://podminky.urs.cz/item/CS_URS_2023_02/167151102"/>
    <hyperlink ref="F196" r:id="rId15" display="https://podminky.urs.cz/item/CS_URS_2023_02/171251101"/>
    <hyperlink ref="F203" r:id="rId16" display="https://podminky.urs.cz/item/CS_URS_2023_02/174151101"/>
    <hyperlink ref="F210" r:id="rId17" display="https://podminky.urs.cz/item/CS_URS_2023_02/181912112"/>
    <hyperlink ref="F216" r:id="rId18" display="https://podminky.urs.cz/item/CS_URS_2023_02/181913112"/>
    <hyperlink ref="F223" r:id="rId19" display="https://podminky.urs.cz/item/CS_URS_2023_02/451541111"/>
    <hyperlink ref="F243" r:id="rId20" display="https://podminky.urs.cz/item/CS_URS_2023_02/564811011"/>
    <hyperlink ref="F246" r:id="rId21" display="https://podminky.urs.cz/item/CS_URS_2023_02/596212211"/>
    <hyperlink ref="F252" r:id="rId22" display="https://podminky.urs.cz/item/CS_URS_2023_02/817374111"/>
    <hyperlink ref="F255" r:id="rId23" display="https://podminky.urs.cz/item/CS_URS_2023_02/871275211"/>
    <hyperlink ref="F259" r:id="rId24" display="https://podminky.urs.cz/item/CS_URS_2023_02/871315211"/>
    <hyperlink ref="F263" r:id="rId25" display="https://podminky.urs.cz/item/CS_URS_2023_02/871355211"/>
    <hyperlink ref="F267" r:id="rId26" display="https://podminky.urs.cz/item/CS_URS_2023_02/877310310"/>
    <hyperlink ref="F275" r:id="rId27" display="https://podminky.urs.cz/item/CS_URS_2023_02/877310330"/>
    <hyperlink ref="F283" r:id="rId28" display="https://podminky.urs.cz/item/CS_URS_2023_02/877350310"/>
    <hyperlink ref="F293" r:id="rId29" display="https://podminky.urs.cz/item/CS_URS_2023_02/877350330"/>
    <hyperlink ref="F301" r:id="rId30" display="https://podminky.urs.cz/item/CS_URS_2023_02/892312121"/>
    <hyperlink ref="F304" r:id="rId31" display="https://podminky.urs.cz/item/CS_URS_2023_02/892352121"/>
    <hyperlink ref="F307" r:id="rId32" display="https://podminky.urs.cz/item/CS_URS_2023_02/894812202"/>
    <hyperlink ref="F310" r:id="rId33" display="https://podminky.urs.cz/item/CS_URS_2023_02/894812204"/>
    <hyperlink ref="F313" r:id="rId34" display="https://podminky.urs.cz/item/CS_URS_2023_02/894812208"/>
    <hyperlink ref="F316" r:id="rId35" display="https://podminky.urs.cz/item/CS_URS_2023_02/894812231"/>
    <hyperlink ref="F319" r:id="rId36" display="https://podminky.urs.cz/item/CS_URS_2023_02/894812232"/>
    <hyperlink ref="F322" r:id="rId37" display="https://podminky.urs.cz/item/CS_URS_2023_02/894812242"/>
    <hyperlink ref="F325" r:id="rId38" display="https://podminky.urs.cz/item/CS_URS_2023_02/894812249"/>
    <hyperlink ref="F328" r:id="rId39" display="https://podminky.urs.cz/item/CS_URS_2023_02/894812262"/>
    <hyperlink ref="F335" r:id="rId40" display="https://podminky.urs.cz/item/CS_URS_2023_02/916231213"/>
    <hyperlink ref="F344" r:id="rId41" display="https://podminky.urs.cz/item/CS_URS_2023_02/979021112"/>
    <hyperlink ref="F347" r:id="rId42" display="https://podminky.urs.cz/item/CS_URS_2023_02/979051121"/>
    <hyperlink ref="F353" r:id="rId43" display="https://podminky.urs.cz/item/CS_URS_2023_02/997221131"/>
    <hyperlink ref="F357" r:id="rId44" display="https://podminky.urs.cz/item/CS_URS_2023_02/997221612"/>
    <hyperlink ref="F361" r:id="rId45" display="https://podminky.urs.cz/item/CS_URS_2023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ROZPOCET\Rozpocet</dc:creator>
  <cp:keywords/>
  <dc:description/>
  <cp:lastModifiedBy>Markéta Pospíšilová</cp:lastModifiedBy>
  <dcterms:created xsi:type="dcterms:W3CDTF">2023-10-27T06:20:28Z</dcterms:created>
  <dcterms:modified xsi:type="dcterms:W3CDTF">2024-02-06T13:54:17Z</dcterms:modified>
  <cp:category/>
  <cp:version/>
  <cp:contentType/>
  <cp:contentStatus/>
</cp:coreProperties>
</file>