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F:\PD HYNČICE HŘIŠTĚ DPS\SOUPISY PRACÍ\SOUPIS PRACÍ - ZADÁNÍ (VÝKAZ VÝMĚR)\"/>
    </mc:Choice>
  </mc:AlternateContent>
  <xr:revisionPtr revIDLastSave="0" documentId="13_ncr:1_{0BF3C2BC-5299-4CB0-AA56-8FF12CE7B943}" xr6:coauthVersionLast="46" xr6:coauthVersionMax="46" xr10:uidLastSave="{00000000-0000-0000-0000-000000000000}"/>
  <bookViews>
    <workbookView xWindow="7365" yWindow="2760" windowWidth="28080" windowHeight="16170" activeTab="3" xr2:uid="{00000000-000D-0000-FFFF-FFFF00000000}"/>
  </bookViews>
  <sheets>
    <sheet name="Rekapitulace stavby" sheetId="1" r:id="rId1"/>
    <sheet name="01 - Odstranění stavby" sheetId="2" r:id="rId2"/>
    <sheet name="02 - Novostavba" sheetId="3" r:id="rId3"/>
    <sheet name="VRN - Vedlejší rozpočtové..." sheetId="4" r:id="rId4"/>
    <sheet name="Seznam figur" sheetId="5" r:id="rId5"/>
    <sheet name="Pokyny pro vyplnění" sheetId="6" r:id="rId6"/>
  </sheets>
  <definedNames>
    <definedName name="_xlnm._FilterDatabase" localSheetId="1" hidden="1">'01 - Odstranění stavby'!$C$93:$K$360</definedName>
    <definedName name="_xlnm._FilterDatabase" localSheetId="2" hidden="1">'02 - Novostavba'!$C$104:$K$705</definedName>
    <definedName name="_xlnm._FilterDatabase" localSheetId="3" hidden="1">'VRN - Vedlejší rozpočtové...'!$C$82:$K$97</definedName>
    <definedName name="_xlnm.Print_Titles" localSheetId="1">'01 - Odstranění stavby'!$93:$93</definedName>
    <definedName name="_xlnm.Print_Titles" localSheetId="2">'02 - Novostavba'!$104:$104</definedName>
    <definedName name="_xlnm.Print_Titles" localSheetId="0">'Rekapitulace stavby'!$52:$52</definedName>
    <definedName name="_xlnm.Print_Titles" localSheetId="4">'Seznam figur'!$9:$9</definedName>
    <definedName name="_xlnm.Print_Titles" localSheetId="3">'VRN - Vedlejší rozpočtové...'!$82:$82</definedName>
    <definedName name="_xlnm.Print_Area" localSheetId="1">'01 - Odstranění stavby'!$C$4:$J$39,'01 - Odstranění stavby'!$C$45:$J$75,'01 - Odstranění stavby'!$C$81:$K$360</definedName>
    <definedName name="_xlnm.Print_Area" localSheetId="2">'02 - Novostavba'!$C$4:$J$39,'02 - Novostavba'!$C$45:$J$86,'02 - Novostavba'!$C$92:$K$705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4">'Seznam figur'!$C$4:$G$196</definedName>
    <definedName name="_xlnm.Print_Area" localSheetId="3">'VRN - Vedlejší rozpočtové...'!$C$4:$J$39,'VRN - Vedlejší rozpočtové...'!$C$45:$J$64,'VRN - Vedlejší rozpočtové...'!$C$70:$K$97</definedName>
  </definedNames>
  <calcPr calcId="191029"/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 s="1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7" i="4"/>
  <c r="BH87" i="4"/>
  <c r="BG87" i="4"/>
  <c r="BE87" i="4"/>
  <c r="T87" i="4"/>
  <c r="R87" i="4"/>
  <c r="P87" i="4"/>
  <c r="BI86" i="4"/>
  <c r="BH86" i="4"/>
  <c r="BG86" i="4"/>
  <c r="BE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80" i="4"/>
  <c r="J17" i="4"/>
  <c r="J12" i="4"/>
  <c r="J77" i="4" s="1"/>
  <c r="E7" i="4"/>
  <c r="E73" i="4" s="1"/>
  <c r="J37" i="3"/>
  <c r="J36" i="3"/>
  <c r="AY56" i="1"/>
  <c r="J35" i="3"/>
  <c r="AX56" i="1" s="1"/>
  <c r="BI705" i="3"/>
  <c r="BH705" i="3"/>
  <c r="BG705" i="3"/>
  <c r="BF705" i="3"/>
  <c r="T705" i="3"/>
  <c r="R705" i="3"/>
  <c r="P705" i="3"/>
  <c r="BI704" i="3"/>
  <c r="BH704" i="3"/>
  <c r="BG704" i="3"/>
  <c r="BF704" i="3"/>
  <c r="T704" i="3"/>
  <c r="R704" i="3"/>
  <c r="P704" i="3"/>
  <c r="BI703" i="3"/>
  <c r="BH703" i="3"/>
  <c r="BG703" i="3"/>
  <c r="BF703" i="3"/>
  <c r="T703" i="3"/>
  <c r="R703" i="3"/>
  <c r="P703" i="3"/>
  <c r="BI701" i="3"/>
  <c r="BH701" i="3"/>
  <c r="BG701" i="3"/>
  <c r="BF701" i="3"/>
  <c r="T701" i="3"/>
  <c r="R701" i="3"/>
  <c r="P701" i="3"/>
  <c r="BI699" i="3"/>
  <c r="BH699" i="3"/>
  <c r="BG699" i="3"/>
  <c r="BF699" i="3"/>
  <c r="T699" i="3"/>
  <c r="R699" i="3"/>
  <c r="P699" i="3"/>
  <c r="BI697" i="3"/>
  <c r="BH697" i="3"/>
  <c r="BG697" i="3"/>
  <c r="BF697" i="3"/>
  <c r="T697" i="3"/>
  <c r="R697" i="3"/>
  <c r="P697" i="3"/>
  <c r="BI695" i="3"/>
  <c r="BH695" i="3"/>
  <c r="BG695" i="3"/>
  <c r="BF695" i="3"/>
  <c r="T695" i="3"/>
  <c r="R695" i="3"/>
  <c r="P695" i="3"/>
  <c r="BI693" i="3"/>
  <c r="BH693" i="3"/>
  <c r="BG693" i="3"/>
  <c r="BF693" i="3"/>
  <c r="T693" i="3"/>
  <c r="R693" i="3"/>
  <c r="P693" i="3"/>
  <c r="BI691" i="3"/>
  <c r="BH691" i="3"/>
  <c r="BG691" i="3"/>
  <c r="BF691" i="3"/>
  <c r="T691" i="3"/>
  <c r="R691" i="3"/>
  <c r="P691" i="3"/>
  <c r="BI688" i="3"/>
  <c r="BH688" i="3"/>
  <c r="BG688" i="3"/>
  <c r="BF688" i="3"/>
  <c r="T688" i="3"/>
  <c r="R688" i="3"/>
  <c r="P688" i="3"/>
  <c r="BI687" i="3"/>
  <c r="BH687" i="3"/>
  <c r="BG687" i="3"/>
  <c r="BF687" i="3"/>
  <c r="T687" i="3"/>
  <c r="R687" i="3"/>
  <c r="P687" i="3"/>
  <c r="BI685" i="3"/>
  <c r="BH685" i="3"/>
  <c r="BG685" i="3"/>
  <c r="BF685" i="3"/>
  <c r="T685" i="3"/>
  <c r="R685" i="3"/>
  <c r="P685" i="3"/>
  <c r="BI683" i="3"/>
  <c r="BH683" i="3"/>
  <c r="BG683" i="3"/>
  <c r="BF683" i="3"/>
  <c r="T683" i="3"/>
  <c r="R683" i="3"/>
  <c r="P683" i="3"/>
  <c r="BI682" i="3"/>
  <c r="BH682" i="3"/>
  <c r="BG682" i="3"/>
  <c r="BF682" i="3"/>
  <c r="T682" i="3"/>
  <c r="R682" i="3"/>
  <c r="P682" i="3"/>
  <c r="BI680" i="3"/>
  <c r="BH680" i="3"/>
  <c r="BG680" i="3"/>
  <c r="BF680" i="3"/>
  <c r="T680" i="3"/>
  <c r="R680" i="3"/>
  <c r="P680" i="3"/>
  <c r="BI678" i="3"/>
  <c r="BH678" i="3"/>
  <c r="BG678" i="3"/>
  <c r="BF678" i="3"/>
  <c r="T678" i="3"/>
  <c r="R678" i="3"/>
  <c r="P678" i="3"/>
  <c r="BI672" i="3"/>
  <c r="BH672" i="3"/>
  <c r="BG672" i="3"/>
  <c r="BF672" i="3"/>
  <c r="T672" i="3"/>
  <c r="R672" i="3"/>
  <c r="P672" i="3"/>
  <c r="BI667" i="3"/>
  <c r="BH667" i="3"/>
  <c r="BG667" i="3"/>
  <c r="BF667" i="3"/>
  <c r="T667" i="3"/>
  <c r="R667" i="3"/>
  <c r="P667" i="3"/>
  <c r="BI662" i="3"/>
  <c r="BH662" i="3"/>
  <c r="BG662" i="3"/>
  <c r="BF662" i="3"/>
  <c r="T662" i="3"/>
  <c r="R662" i="3"/>
  <c r="P662" i="3"/>
  <c r="BI660" i="3"/>
  <c r="BH660" i="3"/>
  <c r="BG660" i="3"/>
  <c r="BF660" i="3"/>
  <c r="T660" i="3"/>
  <c r="R660" i="3"/>
  <c r="P660" i="3"/>
  <c r="BI658" i="3"/>
  <c r="BH658" i="3"/>
  <c r="BG658" i="3"/>
  <c r="BF658" i="3"/>
  <c r="T658" i="3"/>
  <c r="R658" i="3"/>
  <c r="P658" i="3"/>
  <c r="BI652" i="3"/>
  <c r="BH652" i="3"/>
  <c r="BG652" i="3"/>
  <c r="BF652" i="3"/>
  <c r="T652" i="3"/>
  <c r="R652" i="3"/>
  <c r="P652" i="3"/>
  <c r="BI651" i="3"/>
  <c r="BH651" i="3"/>
  <c r="BG651" i="3"/>
  <c r="BF651" i="3"/>
  <c r="T651" i="3"/>
  <c r="R651" i="3"/>
  <c r="P651" i="3"/>
  <c r="BI650" i="3"/>
  <c r="BH650" i="3"/>
  <c r="BG650" i="3"/>
  <c r="BF650" i="3"/>
  <c r="T650" i="3"/>
  <c r="R650" i="3"/>
  <c r="P650" i="3"/>
  <c r="BI647" i="3"/>
  <c r="BH647" i="3"/>
  <c r="BG647" i="3"/>
  <c r="BF647" i="3"/>
  <c r="T647" i="3"/>
  <c r="R647" i="3"/>
  <c r="P647" i="3"/>
  <c r="BI645" i="3"/>
  <c r="BH645" i="3"/>
  <c r="BG645" i="3"/>
  <c r="BF645" i="3"/>
  <c r="T645" i="3"/>
  <c r="R645" i="3"/>
  <c r="P645" i="3"/>
  <c r="BI644" i="3"/>
  <c r="BH644" i="3"/>
  <c r="BG644" i="3"/>
  <c r="BF644" i="3"/>
  <c r="T644" i="3"/>
  <c r="R644" i="3"/>
  <c r="P644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7" i="3"/>
  <c r="BH637" i="3"/>
  <c r="BG637" i="3"/>
  <c r="BF637" i="3"/>
  <c r="T637" i="3"/>
  <c r="R637" i="3"/>
  <c r="P637" i="3"/>
  <c r="BI635" i="3"/>
  <c r="BH635" i="3"/>
  <c r="BG635" i="3"/>
  <c r="BF635" i="3"/>
  <c r="T635" i="3"/>
  <c r="R635" i="3"/>
  <c r="P635" i="3"/>
  <c r="BI633" i="3"/>
  <c r="BH633" i="3"/>
  <c r="BG633" i="3"/>
  <c r="BF633" i="3"/>
  <c r="T633" i="3"/>
  <c r="R633" i="3"/>
  <c r="P633" i="3"/>
  <c r="BI631" i="3"/>
  <c r="BH631" i="3"/>
  <c r="BG631" i="3"/>
  <c r="BF631" i="3"/>
  <c r="T631" i="3"/>
  <c r="R631" i="3"/>
  <c r="P631" i="3"/>
  <c r="BI629" i="3"/>
  <c r="BH629" i="3"/>
  <c r="BG629" i="3"/>
  <c r="BF629" i="3"/>
  <c r="T629" i="3"/>
  <c r="R629" i="3"/>
  <c r="P629" i="3"/>
  <c r="BI618" i="3"/>
  <c r="BH618" i="3"/>
  <c r="BG618" i="3"/>
  <c r="BF618" i="3"/>
  <c r="T618" i="3"/>
  <c r="R618" i="3"/>
  <c r="P618" i="3"/>
  <c r="BI616" i="3"/>
  <c r="BH616" i="3"/>
  <c r="BG616" i="3"/>
  <c r="BF616" i="3"/>
  <c r="T616" i="3"/>
  <c r="R616" i="3"/>
  <c r="P616" i="3"/>
  <c r="BI614" i="3"/>
  <c r="BH614" i="3"/>
  <c r="BG614" i="3"/>
  <c r="BF614" i="3"/>
  <c r="T614" i="3"/>
  <c r="R614" i="3"/>
  <c r="P614" i="3"/>
  <c r="BI612" i="3"/>
  <c r="BH612" i="3"/>
  <c r="BG612" i="3"/>
  <c r="BF612" i="3"/>
  <c r="T612" i="3"/>
  <c r="R612" i="3"/>
  <c r="P612" i="3"/>
  <c r="BI610" i="3"/>
  <c r="BH610" i="3"/>
  <c r="BG610" i="3"/>
  <c r="BF610" i="3"/>
  <c r="T610" i="3"/>
  <c r="R610" i="3"/>
  <c r="P610" i="3"/>
  <c r="BI604" i="3"/>
  <c r="BH604" i="3"/>
  <c r="BG604" i="3"/>
  <c r="BF604" i="3"/>
  <c r="T604" i="3"/>
  <c r="R604" i="3"/>
  <c r="P604" i="3"/>
  <c r="BI600" i="3"/>
  <c r="BH600" i="3"/>
  <c r="BG600" i="3"/>
  <c r="BF600" i="3"/>
  <c r="T600" i="3"/>
  <c r="R600" i="3"/>
  <c r="P600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3" i="3"/>
  <c r="BH593" i="3"/>
  <c r="BG593" i="3"/>
  <c r="BF593" i="3"/>
  <c r="T593" i="3"/>
  <c r="R593" i="3"/>
  <c r="P593" i="3"/>
  <c r="BI591" i="3"/>
  <c r="BH591" i="3"/>
  <c r="BG591" i="3"/>
  <c r="BF591" i="3"/>
  <c r="T591" i="3"/>
  <c r="R591" i="3"/>
  <c r="P591" i="3"/>
  <c r="BI590" i="3"/>
  <c r="BH590" i="3"/>
  <c r="BG590" i="3"/>
  <c r="BF590" i="3"/>
  <c r="T590" i="3"/>
  <c r="R590" i="3"/>
  <c r="P590" i="3"/>
  <c r="BI588" i="3"/>
  <c r="BH588" i="3"/>
  <c r="BG588" i="3"/>
  <c r="BF588" i="3"/>
  <c r="T588" i="3"/>
  <c r="R588" i="3"/>
  <c r="P588" i="3"/>
  <c r="BI585" i="3"/>
  <c r="BH585" i="3"/>
  <c r="BG585" i="3"/>
  <c r="BF585" i="3"/>
  <c r="T585" i="3"/>
  <c r="R585" i="3"/>
  <c r="P585" i="3"/>
  <c r="BI584" i="3"/>
  <c r="BH584" i="3"/>
  <c r="BG584" i="3"/>
  <c r="BF584" i="3"/>
  <c r="T584" i="3"/>
  <c r="R584" i="3"/>
  <c r="P584" i="3"/>
  <c r="BI582" i="3"/>
  <c r="BH582" i="3"/>
  <c r="BG582" i="3"/>
  <c r="BF582" i="3"/>
  <c r="T582" i="3"/>
  <c r="R582" i="3"/>
  <c r="P582" i="3"/>
  <c r="BI580" i="3"/>
  <c r="BH580" i="3"/>
  <c r="BG580" i="3"/>
  <c r="BF580" i="3"/>
  <c r="T580" i="3"/>
  <c r="R580" i="3"/>
  <c r="P580" i="3"/>
  <c r="BI578" i="3"/>
  <c r="BH578" i="3"/>
  <c r="BG578" i="3"/>
  <c r="BF578" i="3"/>
  <c r="T578" i="3"/>
  <c r="R578" i="3"/>
  <c r="P578" i="3"/>
  <c r="BI574" i="3"/>
  <c r="BH574" i="3"/>
  <c r="BG574" i="3"/>
  <c r="BF574" i="3"/>
  <c r="T574" i="3"/>
  <c r="R574" i="3"/>
  <c r="P574" i="3"/>
  <c r="BI570" i="3"/>
  <c r="BH570" i="3"/>
  <c r="BG570" i="3"/>
  <c r="BF570" i="3"/>
  <c r="T570" i="3"/>
  <c r="R570" i="3"/>
  <c r="P570" i="3"/>
  <c r="BI568" i="3"/>
  <c r="BH568" i="3"/>
  <c r="BG568" i="3"/>
  <c r="BF568" i="3"/>
  <c r="T568" i="3"/>
  <c r="R568" i="3"/>
  <c r="P568" i="3"/>
  <c r="BI566" i="3"/>
  <c r="BH566" i="3"/>
  <c r="BG566" i="3"/>
  <c r="BF566" i="3"/>
  <c r="T566" i="3"/>
  <c r="R566" i="3"/>
  <c r="P566" i="3"/>
  <c r="BI563" i="3"/>
  <c r="BH563" i="3"/>
  <c r="BG563" i="3"/>
  <c r="BF563" i="3"/>
  <c r="T563" i="3"/>
  <c r="R563" i="3"/>
  <c r="P563" i="3"/>
  <c r="BI560" i="3"/>
  <c r="BH560" i="3"/>
  <c r="BG560" i="3"/>
  <c r="BF560" i="3"/>
  <c r="T560" i="3"/>
  <c r="R560" i="3"/>
  <c r="P560" i="3"/>
  <c r="BI557" i="3"/>
  <c r="BH557" i="3"/>
  <c r="BG557" i="3"/>
  <c r="BF557" i="3"/>
  <c r="T557" i="3"/>
  <c r="R557" i="3"/>
  <c r="P557" i="3"/>
  <c r="BI554" i="3"/>
  <c r="BH554" i="3"/>
  <c r="BG554" i="3"/>
  <c r="BF554" i="3"/>
  <c r="T554" i="3"/>
  <c r="R554" i="3"/>
  <c r="P554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43" i="3"/>
  <c r="BH543" i="3"/>
  <c r="BG543" i="3"/>
  <c r="BF543" i="3"/>
  <c r="T543" i="3"/>
  <c r="R543" i="3"/>
  <c r="P543" i="3"/>
  <c r="BI541" i="3"/>
  <c r="BH541" i="3"/>
  <c r="BG541" i="3"/>
  <c r="BF541" i="3"/>
  <c r="T541" i="3"/>
  <c r="R541" i="3"/>
  <c r="P541" i="3"/>
  <c r="BI540" i="3"/>
  <c r="BH540" i="3"/>
  <c r="BG540" i="3"/>
  <c r="BF540" i="3"/>
  <c r="T540" i="3"/>
  <c r="R540" i="3"/>
  <c r="P540" i="3"/>
  <c r="BI538" i="3"/>
  <c r="BH538" i="3"/>
  <c r="BG538" i="3"/>
  <c r="BF538" i="3"/>
  <c r="T538" i="3"/>
  <c r="R538" i="3"/>
  <c r="P538" i="3"/>
  <c r="BI537" i="3"/>
  <c r="BH537" i="3"/>
  <c r="BG537" i="3"/>
  <c r="BF537" i="3"/>
  <c r="T537" i="3"/>
  <c r="R537" i="3"/>
  <c r="P537" i="3"/>
  <c r="BI535" i="3"/>
  <c r="BH535" i="3"/>
  <c r="BG535" i="3"/>
  <c r="BF535" i="3"/>
  <c r="T535" i="3"/>
  <c r="R535" i="3"/>
  <c r="P535" i="3"/>
  <c r="BI534" i="3"/>
  <c r="BH534" i="3"/>
  <c r="BG534" i="3"/>
  <c r="BF534" i="3"/>
  <c r="T534" i="3"/>
  <c r="R534" i="3"/>
  <c r="P534" i="3"/>
  <c r="BI533" i="3"/>
  <c r="BH533" i="3"/>
  <c r="BG533" i="3"/>
  <c r="BF533" i="3"/>
  <c r="T533" i="3"/>
  <c r="R533" i="3"/>
  <c r="P533" i="3"/>
  <c r="BI531" i="3"/>
  <c r="BH531" i="3"/>
  <c r="BG531" i="3"/>
  <c r="BF531" i="3"/>
  <c r="T531" i="3"/>
  <c r="R531" i="3"/>
  <c r="P531" i="3"/>
  <c r="BI529" i="3"/>
  <c r="BH529" i="3"/>
  <c r="BG529" i="3"/>
  <c r="BF529" i="3"/>
  <c r="T529" i="3"/>
  <c r="R529" i="3"/>
  <c r="P529" i="3"/>
  <c r="BI527" i="3"/>
  <c r="BH527" i="3"/>
  <c r="BG527" i="3"/>
  <c r="BF527" i="3"/>
  <c r="T527" i="3"/>
  <c r="R527" i="3"/>
  <c r="P527" i="3"/>
  <c r="BI525" i="3"/>
  <c r="BH525" i="3"/>
  <c r="BG525" i="3"/>
  <c r="BF525" i="3"/>
  <c r="T525" i="3"/>
  <c r="R525" i="3"/>
  <c r="P525" i="3"/>
  <c r="BI523" i="3"/>
  <c r="BH523" i="3"/>
  <c r="BG523" i="3"/>
  <c r="BF523" i="3"/>
  <c r="T523" i="3"/>
  <c r="R523" i="3"/>
  <c r="P523" i="3"/>
  <c r="BI522" i="3"/>
  <c r="BH522" i="3"/>
  <c r="BG522" i="3"/>
  <c r="BF522" i="3"/>
  <c r="T522" i="3"/>
  <c r="R522" i="3"/>
  <c r="P522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7" i="3"/>
  <c r="BH497" i="3"/>
  <c r="BG497" i="3"/>
  <c r="BF497" i="3"/>
  <c r="T497" i="3"/>
  <c r="R497" i="3"/>
  <c r="P497" i="3"/>
  <c r="BI495" i="3"/>
  <c r="BH495" i="3"/>
  <c r="BG495" i="3"/>
  <c r="BF495" i="3"/>
  <c r="T495" i="3"/>
  <c r="R495" i="3"/>
  <c r="P495" i="3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5" i="3"/>
  <c r="BH485" i="3"/>
  <c r="BG485" i="3"/>
  <c r="BF485" i="3"/>
  <c r="T485" i="3"/>
  <c r="R485" i="3"/>
  <c r="P485" i="3"/>
  <c r="BI483" i="3"/>
  <c r="BH483" i="3"/>
  <c r="BG483" i="3"/>
  <c r="BF483" i="3"/>
  <c r="T483" i="3"/>
  <c r="R483" i="3"/>
  <c r="P483" i="3"/>
  <c r="BI480" i="3"/>
  <c r="BH480" i="3"/>
  <c r="BG480" i="3"/>
  <c r="BF480" i="3"/>
  <c r="T480" i="3"/>
  <c r="R480" i="3"/>
  <c r="P480" i="3"/>
  <c r="BI477" i="3"/>
  <c r="BH477" i="3"/>
  <c r="BG477" i="3"/>
  <c r="BF477" i="3"/>
  <c r="T477" i="3"/>
  <c r="R477" i="3"/>
  <c r="P477" i="3"/>
  <c r="BI475" i="3"/>
  <c r="BH475" i="3"/>
  <c r="BG475" i="3"/>
  <c r="BF475" i="3"/>
  <c r="T475" i="3"/>
  <c r="R475" i="3"/>
  <c r="P475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7" i="3"/>
  <c r="BH467" i="3"/>
  <c r="BG467" i="3"/>
  <c r="BF467" i="3"/>
  <c r="T467" i="3"/>
  <c r="R467" i="3"/>
  <c r="P467" i="3"/>
  <c r="BI465" i="3"/>
  <c r="BH465" i="3"/>
  <c r="BG465" i="3"/>
  <c r="BF465" i="3"/>
  <c r="T465" i="3"/>
  <c r="R465" i="3"/>
  <c r="P465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8" i="3"/>
  <c r="BH458" i="3"/>
  <c r="BG458" i="3"/>
  <c r="BF458" i="3"/>
  <c r="T458" i="3"/>
  <c r="R458" i="3"/>
  <c r="P458" i="3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8" i="3"/>
  <c r="BH428" i="3"/>
  <c r="BG428" i="3"/>
  <c r="BF428" i="3"/>
  <c r="T428" i="3"/>
  <c r="R428" i="3"/>
  <c r="P428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08" i="3"/>
  <c r="BH408" i="3"/>
  <c r="BG408" i="3"/>
  <c r="BF408" i="3"/>
  <c r="T408" i="3"/>
  <c r="R408" i="3"/>
  <c r="P408" i="3"/>
  <c r="BI403" i="3"/>
  <c r="BH403" i="3"/>
  <c r="BG403" i="3"/>
  <c r="BF403" i="3"/>
  <c r="T403" i="3"/>
  <c r="R403" i="3"/>
  <c r="P403" i="3"/>
  <c r="BI399" i="3"/>
  <c r="BH399" i="3"/>
  <c r="BG399" i="3"/>
  <c r="BF399" i="3"/>
  <c r="T399" i="3"/>
  <c r="R399" i="3"/>
  <c r="P399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80" i="3"/>
  <c r="BH380" i="3"/>
  <c r="BG380" i="3"/>
  <c r="BF380" i="3"/>
  <c r="T380" i="3"/>
  <c r="R380" i="3"/>
  <c r="P380" i="3"/>
  <c r="BI377" i="3"/>
  <c r="BH377" i="3"/>
  <c r="BG377" i="3"/>
  <c r="BF377" i="3"/>
  <c r="T377" i="3"/>
  <c r="T376" i="3"/>
  <c r="R377" i="3"/>
  <c r="R376" i="3"/>
  <c r="P377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0" i="3"/>
  <c r="BH330" i="3"/>
  <c r="BG330" i="3"/>
  <c r="BF330" i="3"/>
  <c r="T330" i="3"/>
  <c r="R330" i="3"/>
  <c r="P330" i="3"/>
  <c r="BI326" i="3"/>
  <c r="BH326" i="3"/>
  <c r="BG326" i="3"/>
  <c r="BF326" i="3"/>
  <c r="T326" i="3"/>
  <c r="R326" i="3"/>
  <c r="P326" i="3"/>
  <c r="BI323" i="3"/>
  <c r="BH323" i="3"/>
  <c r="BG323" i="3"/>
  <c r="BF323" i="3"/>
  <c r="T323" i="3"/>
  <c r="R323" i="3"/>
  <c r="P323" i="3"/>
  <c r="BI318" i="3"/>
  <c r="BH318" i="3"/>
  <c r="BG318" i="3"/>
  <c r="BF318" i="3"/>
  <c r="T318" i="3"/>
  <c r="R318" i="3"/>
  <c r="P318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06" i="3"/>
  <c r="BH306" i="3"/>
  <c r="BG306" i="3"/>
  <c r="BF306" i="3"/>
  <c r="T306" i="3"/>
  <c r="R306" i="3"/>
  <c r="P306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4" i="3"/>
  <c r="BH294" i="3"/>
  <c r="BG294" i="3"/>
  <c r="BF294" i="3"/>
  <c r="T294" i="3"/>
  <c r="R294" i="3"/>
  <c r="P294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8" i="3"/>
  <c r="BH278" i="3"/>
  <c r="BG278" i="3"/>
  <c r="BF278" i="3"/>
  <c r="T278" i="3"/>
  <c r="R278" i="3"/>
  <c r="P278" i="3"/>
  <c r="BI276" i="3"/>
  <c r="BH276" i="3"/>
  <c r="BG276" i="3"/>
  <c r="BF276" i="3"/>
  <c r="T276" i="3"/>
  <c r="R276" i="3"/>
  <c r="P276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48" i="3"/>
  <c r="BH248" i="3"/>
  <c r="BG248" i="3"/>
  <c r="BF248" i="3"/>
  <c r="T248" i="3"/>
  <c r="R248" i="3"/>
  <c r="P248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3" i="3"/>
  <c r="BH183" i="3"/>
  <c r="BG183" i="3"/>
  <c r="BF183" i="3"/>
  <c r="T183" i="3"/>
  <c r="R183" i="3"/>
  <c r="P183" i="3"/>
  <c r="BI177" i="3"/>
  <c r="BH177" i="3"/>
  <c r="BG177" i="3"/>
  <c r="BF177" i="3"/>
  <c r="T177" i="3"/>
  <c r="R177" i="3"/>
  <c r="P177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2" i="3"/>
  <c r="BH152" i="3"/>
  <c r="BG152" i="3"/>
  <c r="BF152" i="3"/>
  <c r="T152" i="3"/>
  <c r="R152" i="3"/>
  <c r="P152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4" i="3"/>
  <c r="BH114" i="3"/>
  <c r="BG114" i="3"/>
  <c r="BF114" i="3"/>
  <c r="T114" i="3"/>
  <c r="R114" i="3"/>
  <c r="P114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J102" i="3"/>
  <c r="J101" i="3"/>
  <c r="F101" i="3"/>
  <c r="F99" i="3"/>
  <c r="E97" i="3"/>
  <c r="J55" i="3"/>
  <c r="J54" i="3"/>
  <c r="F54" i="3"/>
  <c r="F52" i="3"/>
  <c r="E50" i="3"/>
  <c r="J18" i="3"/>
  <c r="E18" i="3"/>
  <c r="F102" i="3" s="1"/>
  <c r="J17" i="3"/>
  <c r="J12" i="3"/>
  <c r="J99" i="3" s="1"/>
  <c r="E7" i="3"/>
  <c r="E48" i="3"/>
  <c r="J37" i="2"/>
  <c r="J36" i="2"/>
  <c r="AY55" i="1"/>
  <c r="J35" i="2"/>
  <c r="AX55" i="1"/>
  <c r="BI358" i="2"/>
  <c r="BH358" i="2"/>
  <c r="BG358" i="2"/>
  <c r="BF358" i="2"/>
  <c r="T358" i="2"/>
  <c r="T357" i="2"/>
  <c r="R358" i="2"/>
  <c r="R357" i="2" s="1"/>
  <c r="P358" i="2"/>
  <c r="P357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4" i="2"/>
  <c r="BH274" i="2"/>
  <c r="BG274" i="2"/>
  <c r="BF274" i="2"/>
  <c r="T274" i="2"/>
  <c r="R274" i="2"/>
  <c r="P274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3" i="2"/>
  <c r="BH263" i="2"/>
  <c r="BG263" i="2"/>
  <c r="BF263" i="2"/>
  <c r="T263" i="2"/>
  <c r="T262" i="2"/>
  <c r="R263" i="2"/>
  <c r="R262" i="2" s="1"/>
  <c r="P263" i="2"/>
  <c r="P262" i="2" s="1"/>
  <c r="BI259" i="2"/>
  <c r="BH259" i="2"/>
  <c r="BG259" i="2"/>
  <c r="BF259" i="2"/>
  <c r="T259" i="2"/>
  <c r="T258" i="2" s="1"/>
  <c r="R259" i="2"/>
  <c r="R258" i="2" s="1"/>
  <c r="P259" i="2"/>
  <c r="P258" i="2" s="1"/>
  <c r="BI255" i="2"/>
  <c r="BH255" i="2"/>
  <c r="BG255" i="2"/>
  <c r="BF255" i="2"/>
  <c r="T255" i="2"/>
  <c r="T254" i="2" s="1"/>
  <c r="R255" i="2"/>
  <c r="R254" i="2"/>
  <c r="P255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4" i="2"/>
  <c r="BH204" i="2"/>
  <c r="BG204" i="2"/>
  <c r="BF204" i="2"/>
  <c r="T204" i="2"/>
  <c r="R204" i="2"/>
  <c r="P204" i="2"/>
  <c r="BI199" i="2"/>
  <c r="BH199" i="2"/>
  <c r="BG199" i="2"/>
  <c r="BF199" i="2"/>
  <c r="T199" i="2"/>
  <c r="R199" i="2"/>
  <c r="P199" i="2"/>
  <c r="BI177" i="2"/>
  <c r="BH177" i="2"/>
  <c r="BG177" i="2"/>
  <c r="BF177" i="2"/>
  <c r="T177" i="2"/>
  <c r="R177" i="2"/>
  <c r="P177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3" i="2"/>
  <c r="BH123" i="2"/>
  <c r="BG123" i="2"/>
  <c r="BF123" i="2"/>
  <c r="T123" i="2"/>
  <c r="R123" i="2"/>
  <c r="P123" i="2"/>
  <c r="BI115" i="2"/>
  <c r="BH115" i="2"/>
  <c r="BG115" i="2"/>
  <c r="BF115" i="2"/>
  <c r="T115" i="2"/>
  <c r="R115" i="2"/>
  <c r="P115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R97" i="2"/>
  <c r="P97" i="2"/>
  <c r="J91" i="2"/>
  <c r="J90" i="2"/>
  <c r="F90" i="2"/>
  <c r="F88" i="2"/>
  <c r="E86" i="2"/>
  <c r="J55" i="2"/>
  <c r="J54" i="2"/>
  <c r="F54" i="2"/>
  <c r="F52" i="2"/>
  <c r="E50" i="2"/>
  <c r="J18" i="2"/>
  <c r="E18" i="2"/>
  <c r="F91" i="2"/>
  <c r="J17" i="2"/>
  <c r="J12" i="2"/>
  <c r="J88" i="2" s="1"/>
  <c r="E7" i="2"/>
  <c r="E84" i="2" s="1"/>
  <c r="L50" i="1"/>
  <c r="AM50" i="1"/>
  <c r="AM49" i="1"/>
  <c r="L49" i="1"/>
  <c r="AM47" i="1"/>
  <c r="L47" i="1"/>
  <c r="L45" i="1"/>
  <c r="L44" i="1"/>
  <c r="J95" i="4"/>
  <c r="BK89" i="4"/>
  <c r="BK697" i="3"/>
  <c r="BK688" i="3"/>
  <c r="J680" i="3"/>
  <c r="BK650" i="3"/>
  <c r="J637" i="3"/>
  <c r="BK397" i="3"/>
  <c r="BK389" i="3"/>
  <c r="BK375" i="3"/>
  <c r="BK368" i="3"/>
  <c r="BK364" i="3"/>
  <c r="BK362" i="3"/>
  <c r="J350" i="3"/>
  <c r="BK323" i="3"/>
  <c r="J286" i="3"/>
  <c r="J267" i="3"/>
  <c r="J219" i="3"/>
  <c r="J207" i="3"/>
  <c r="J202" i="3"/>
  <c r="BK190" i="3"/>
  <c r="J159" i="3"/>
  <c r="BK133" i="3"/>
  <c r="J131" i="3"/>
  <c r="BK121" i="3"/>
  <c r="BK320" i="2"/>
  <c r="J310" i="2"/>
  <c r="J290" i="2"/>
  <c r="BK274" i="2"/>
  <c r="BK248" i="2"/>
  <c r="J224" i="2"/>
  <c r="BK216" i="2"/>
  <c r="BK164" i="2"/>
  <c r="BK115" i="2"/>
  <c r="J97" i="4"/>
  <c r="J93" i="4"/>
  <c r="BK87" i="4"/>
  <c r="BK705" i="3"/>
  <c r="BK703" i="3"/>
  <c r="J701" i="3"/>
  <c r="BK685" i="3"/>
  <c r="BK678" i="3"/>
  <c r="BK658" i="3"/>
  <c r="J635" i="3"/>
  <c r="BK618" i="3"/>
  <c r="J600" i="3"/>
  <c r="BK590" i="3"/>
  <c r="BK584" i="3"/>
  <c r="J566" i="3"/>
  <c r="BK551" i="3"/>
  <c r="BK540" i="3"/>
  <c r="BK534" i="3"/>
  <c r="J527" i="3"/>
  <c r="J522" i="3"/>
  <c r="BK511" i="3"/>
  <c r="J497" i="3"/>
  <c r="BK485" i="3"/>
  <c r="J462" i="3"/>
  <c r="J445" i="3"/>
  <c r="J426" i="3"/>
  <c r="BK419" i="3"/>
  <c r="BK408" i="3"/>
  <c r="J384" i="3"/>
  <c r="BK371" i="3"/>
  <c r="BK357" i="3"/>
  <c r="BK313" i="3"/>
  <c r="J294" i="3"/>
  <c r="J278" i="3"/>
  <c r="J263" i="3"/>
  <c r="J239" i="3"/>
  <c r="J210" i="3"/>
  <c r="BK199" i="3"/>
  <c r="BK146" i="3"/>
  <c r="J121" i="3"/>
  <c r="J340" i="2"/>
  <c r="J320" i="2"/>
  <c r="BK302" i="2"/>
  <c r="BK287" i="2"/>
  <c r="J245" i="2"/>
  <c r="BK230" i="2"/>
  <c r="BK218" i="2"/>
  <c r="J159" i="2"/>
  <c r="J141" i="2"/>
  <c r="BK94" i="4"/>
  <c r="J697" i="3"/>
  <c r="BK651" i="3"/>
  <c r="BK616" i="3"/>
  <c r="BK610" i="3"/>
  <c r="J591" i="3"/>
  <c r="J584" i="3"/>
  <c r="J574" i="3"/>
  <c r="J551" i="3"/>
  <c r="J541" i="3"/>
  <c r="BK535" i="3"/>
  <c r="J523" i="3"/>
  <c r="BK513" i="3"/>
  <c r="BK507" i="3"/>
  <c r="J485" i="3"/>
  <c r="J471" i="3"/>
  <c r="J460" i="3"/>
  <c r="BK445" i="3"/>
  <c r="BK433" i="3"/>
  <c r="BK430" i="3"/>
  <c r="BK421" i="3"/>
  <c r="J397" i="3"/>
  <c r="BK358" i="3"/>
  <c r="BK350" i="3"/>
  <c r="BK341" i="3"/>
  <c r="J300" i="3"/>
  <c r="BK282" i="3"/>
  <c r="BK257" i="3"/>
  <c r="J233" i="3"/>
  <c r="J213" i="3"/>
  <c r="J198" i="3"/>
  <c r="J177" i="3"/>
  <c r="BK160" i="3"/>
  <c r="BK131" i="3"/>
  <c r="J358" i="2"/>
  <c r="J349" i="2"/>
  <c r="J323" i="2"/>
  <c r="J296" i="2"/>
  <c r="BK267" i="2"/>
  <c r="J255" i="2"/>
  <c r="J216" i="2"/>
  <c r="BK159" i="2"/>
  <c r="BK141" i="2"/>
  <c r="BK134" i="2"/>
  <c r="BK111" i="2"/>
  <c r="J695" i="3"/>
  <c r="BK687" i="3"/>
  <c r="J683" i="3"/>
  <c r="J658" i="3"/>
  <c r="J651" i="3"/>
  <c r="J647" i="3"/>
  <c r="J639" i="3"/>
  <c r="J631" i="3"/>
  <c r="J596" i="3"/>
  <c r="J582" i="3"/>
  <c r="J570" i="3"/>
  <c r="J557" i="3"/>
  <c r="BK545" i="3"/>
  <c r="J535" i="3"/>
  <c r="BK531" i="3"/>
  <c r="J509" i="3"/>
  <c r="BK477" i="3"/>
  <c r="J467" i="3"/>
  <c r="BK451" i="3"/>
  <c r="J433" i="3"/>
  <c r="BK431" i="3"/>
  <c r="J408" i="3"/>
  <c r="J389" i="3"/>
  <c r="BK377" i="3"/>
  <c r="BK372" i="3"/>
  <c r="BK366" i="3"/>
  <c r="J360" i="3"/>
  <c r="BK347" i="3"/>
  <c r="J330" i="3"/>
  <c r="J323" i="3"/>
  <c r="J312" i="3"/>
  <c r="J284" i="3"/>
  <c r="BK276" i="3"/>
  <c r="J265" i="3"/>
  <c r="BK222" i="3"/>
  <c r="J216" i="3"/>
  <c r="BK207" i="3"/>
  <c r="BK205" i="3"/>
  <c r="BK172" i="3"/>
  <c r="J164" i="3"/>
  <c r="BK143" i="3"/>
  <c r="BK136" i="3"/>
  <c r="J123" i="3"/>
  <c r="BK119" i="3"/>
  <c r="J109" i="3"/>
  <c r="J343" i="2"/>
  <c r="J332" i="2"/>
  <c r="BK310" i="2"/>
  <c r="BK309" i="2"/>
  <c r="BK296" i="2"/>
  <c r="J280" i="2"/>
  <c r="J267" i="2"/>
  <c r="BK255" i="2"/>
  <c r="BK251" i="2"/>
  <c r="J230" i="2"/>
  <c r="J214" i="2"/>
  <c r="J199" i="2"/>
  <c r="BK133" i="2"/>
  <c r="J128" i="2"/>
  <c r="J123" i="2"/>
  <c r="J111" i="2"/>
  <c r="J109" i="2"/>
  <c r="BK106" i="2"/>
  <c r="BK103" i="2"/>
  <c r="BK97" i="4"/>
  <c r="BK90" i="4"/>
  <c r="J699" i="3"/>
  <c r="J691" i="3"/>
  <c r="J682" i="3"/>
  <c r="BK660" i="3"/>
  <c r="BK639" i="3"/>
  <c r="J399" i="3"/>
  <c r="BK392" i="3"/>
  <c r="J377" i="3"/>
  <c r="BK373" i="3"/>
  <c r="BK365" i="3"/>
  <c r="J354" i="3"/>
  <c r="BK336" i="3"/>
  <c r="BK332" i="3"/>
  <c r="J306" i="3"/>
  <c r="BK269" i="3"/>
  <c r="BK261" i="3"/>
  <c r="J205" i="3"/>
  <c r="J203" i="3"/>
  <c r="BK198" i="3"/>
  <c r="BK193" i="3"/>
  <c r="BK164" i="3"/>
  <c r="J146" i="3"/>
  <c r="J114" i="3"/>
  <c r="BK337" i="2"/>
  <c r="BK313" i="2"/>
  <c r="BK306" i="2"/>
  <c r="BK280" i="2"/>
  <c r="BK259" i="2"/>
  <c r="J227" i="2"/>
  <c r="BK177" i="2"/>
  <c r="BK137" i="2"/>
  <c r="J103" i="2"/>
  <c r="AS54" i="1"/>
  <c r="J705" i="3"/>
  <c r="BK695" i="3"/>
  <c r="BK683" i="3"/>
  <c r="BK680" i="3"/>
  <c r="J660" i="3"/>
  <c r="BK645" i="3"/>
  <c r="J604" i="3"/>
  <c r="J593" i="3"/>
  <c r="BK585" i="3"/>
  <c r="BK570" i="3"/>
  <c r="J563" i="3"/>
  <c r="BK549" i="3"/>
  <c r="BK547" i="3"/>
  <c r="BK529" i="3"/>
  <c r="BK523" i="3"/>
  <c r="J519" i="3"/>
  <c r="J507" i="3"/>
  <c r="BK495" i="3"/>
  <c r="J480" i="3"/>
  <c r="J453" i="3"/>
  <c r="BK446" i="3"/>
  <c r="BK428" i="3"/>
  <c r="J421" i="3"/>
  <c r="J413" i="3"/>
  <c r="BK395" i="3"/>
  <c r="J372" i="3"/>
  <c r="J368" i="3"/>
  <c r="BK330" i="3"/>
  <c r="BK300" i="3"/>
  <c r="BK284" i="3"/>
  <c r="J269" i="3"/>
  <c r="J257" i="3"/>
  <c r="J227" i="3"/>
  <c r="BK200" i="3"/>
  <c r="BK159" i="3"/>
  <c r="BK122" i="3"/>
  <c r="BK343" i="2"/>
  <c r="J326" i="2"/>
  <c r="BK293" i="2"/>
  <c r="J251" i="2"/>
  <c r="BK236" i="2"/>
  <c r="BK224" i="2"/>
  <c r="J217" i="2"/>
  <c r="BK211" i="2"/>
  <c r="J204" i="2"/>
  <c r="J106" i="2"/>
  <c r="BK93" i="4"/>
  <c r="BK672" i="3"/>
  <c r="J645" i="3"/>
  <c r="BK629" i="3"/>
  <c r="J612" i="3"/>
  <c r="J594" i="3"/>
  <c r="BK588" i="3"/>
  <c r="BK582" i="3"/>
  <c r="BK566" i="3"/>
  <c r="BK543" i="3"/>
  <c r="J538" i="3"/>
  <c r="J529" i="3"/>
  <c r="BK519" i="3"/>
  <c r="J495" i="3"/>
  <c r="J492" i="3"/>
  <c r="BK483" i="3"/>
  <c r="BK469" i="3"/>
  <c r="J458" i="3"/>
  <c r="J448" i="3"/>
  <c r="J435" i="3"/>
  <c r="J425" i="3"/>
  <c r="J417" i="3"/>
  <c r="J362" i="3"/>
  <c r="BK354" i="3"/>
  <c r="J345" i="3"/>
  <c r="BK326" i="3"/>
  <c r="J271" i="3"/>
  <c r="BK258" i="3"/>
  <c r="BK239" i="3"/>
  <c r="BK216" i="3"/>
  <c r="J200" i="3"/>
  <c r="J190" i="3"/>
  <c r="J172" i="3"/>
  <c r="J136" i="3"/>
  <c r="BK123" i="3"/>
  <c r="BK352" i="2"/>
  <c r="BK332" i="2"/>
  <c r="J302" i="2"/>
  <c r="J293" i="2"/>
  <c r="J259" i="2"/>
  <c r="BK96" i="4"/>
  <c r="BK91" i="4"/>
  <c r="J86" i="4"/>
  <c r="J693" i="3"/>
  <c r="J687" i="3"/>
  <c r="J662" i="3"/>
  <c r="J641" i="3"/>
  <c r="J403" i="3"/>
  <c r="J395" i="3"/>
  <c r="J382" i="3"/>
  <c r="J374" i="3"/>
  <c r="J366" i="3"/>
  <c r="BK360" i="3"/>
  <c r="J358" i="3"/>
  <c r="BK352" i="3"/>
  <c r="BK334" i="3"/>
  <c r="J318" i="3"/>
  <c r="BK271" i="3"/>
  <c r="BK210" i="3"/>
  <c r="BK206" i="3"/>
  <c r="J204" i="3"/>
  <c r="BK201" i="3"/>
  <c r="BK195" i="3"/>
  <c r="BK183" i="3"/>
  <c r="J143" i="3"/>
  <c r="J119" i="3"/>
  <c r="BK340" i="2"/>
  <c r="BK316" i="2"/>
  <c r="J309" i="2"/>
  <c r="BK283" i="2"/>
  <c r="J270" i="2"/>
  <c r="J211" i="2"/>
  <c r="BK199" i="2"/>
  <c r="BK151" i="2"/>
  <c r="J133" i="2"/>
  <c r="BK97" i="2"/>
  <c r="J96" i="4"/>
  <c r="J90" i="4"/>
  <c r="J704" i="3"/>
  <c r="BK701" i="3"/>
  <c r="BK693" i="3"/>
  <c r="BK682" i="3"/>
  <c r="BK662" i="3"/>
  <c r="J633" i="3"/>
  <c r="J610" i="3"/>
  <c r="BK594" i="3"/>
  <c r="J588" i="3"/>
  <c r="BK574" i="3"/>
  <c r="BK560" i="3"/>
  <c r="J543" i="3"/>
  <c r="BK538" i="3"/>
  <c r="J531" i="3"/>
  <c r="BK525" i="3"/>
  <c r="BK521" i="3"/>
  <c r="BK501" i="3"/>
  <c r="BK493" i="3"/>
  <c r="BK471" i="3"/>
  <c r="BK460" i="3"/>
  <c r="J451" i="3"/>
  <c r="BK435" i="3"/>
  <c r="BK425" i="3"/>
  <c r="BK415" i="3"/>
  <c r="BK382" i="3"/>
  <c r="J375" i="3"/>
  <c r="BK369" i="3"/>
  <c r="BK345" i="3"/>
  <c r="BK312" i="3"/>
  <c r="BK286" i="3"/>
  <c r="BK274" i="3"/>
  <c r="BK248" i="3"/>
  <c r="BK230" i="3"/>
  <c r="BK202" i="3"/>
  <c r="J170" i="3"/>
  <c r="BK138" i="3"/>
  <c r="J108" i="3"/>
  <c r="BK323" i="2"/>
  <c r="BK290" i="2"/>
  <c r="J248" i="2"/>
  <c r="BK239" i="2"/>
  <c r="BK227" i="2"/>
  <c r="BK214" i="2"/>
  <c r="BK128" i="2"/>
  <c r="J91" i="4"/>
  <c r="J667" i="3"/>
  <c r="BK635" i="3"/>
  <c r="J618" i="3"/>
  <c r="BK604" i="3"/>
  <c r="J585" i="3"/>
  <c r="BK580" i="3"/>
  <c r="BK563" i="3"/>
  <c r="J547" i="3"/>
  <c r="J540" i="3"/>
  <c r="BK533" i="3"/>
  <c r="BK522" i="3"/>
  <c r="J501" i="3"/>
  <c r="J493" i="3"/>
  <c r="J487" i="3"/>
  <c r="J475" i="3"/>
  <c r="BK467" i="3"/>
  <c r="BK453" i="3"/>
  <c r="J446" i="3"/>
  <c r="BK427" i="3"/>
  <c r="BK423" i="3"/>
  <c r="J415" i="3"/>
  <c r="J365" i="3"/>
  <c r="J357" i="3"/>
  <c r="J347" i="3"/>
  <c r="J336" i="3"/>
  <c r="BK278" i="3"/>
  <c r="BK263" i="3"/>
  <c r="J248" i="3"/>
  <c r="J222" i="3"/>
  <c r="J201" i="3"/>
  <c r="J193" i="3"/>
  <c r="J138" i="3"/>
  <c r="J133" i="3"/>
  <c r="J122" i="3"/>
  <c r="J352" i="2"/>
  <c r="J329" i="2"/>
  <c r="J299" i="2"/>
  <c r="BK270" i="2"/>
  <c r="J239" i="2"/>
  <c r="BK221" i="2"/>
  <c r="BK167" i="2"/>
  <c r="J151" i="2"/>
  <c r="BK123" i="2"/>
  <c r="BK109" i="2"/>
  <c r="J688" i="3"/>
  <c r="J672" i="3"/>
  <c r="BK641" i="3"/>
  <c r="BK633" i="3"/>
  <c r="BK614" i="3"/>
  <c r="BK593" i="3"/>
  <c r="BK578" i="3"/>
  <c r="J534" i="3"/>
  <c r="J521" i="3"/>
  <c r="J511" i="3"/>
  <c r="BK492" i="3"/>
  <c r="J469" i="3"/>
  <c r="BK448" i="3"/>
  <c r="J423" i="3"/>
  <c r="BK399" i="3"/>
  <c r="J380" i="3"/>
  <c r="J371" i="3"/>
  <c r="J364" i="3"/>
  <c r="J343" i="3"/>
  <c r="J334" i="3"/>
  <c r="BK318" i="3"/>
  <c r="BK306" i="3"/>
  <c r="J282" i="3"/>
  <c r="J274" i="3"/>
  <c r="J258" i="3"/>
  <c r="J230" i="3"/>
  <c r="BK177" i="3"/>
  <c r="J287" i="2"/>
  <c r="BK233" i="2"/>
  <c r="BK217" i="2"/>
  <c r="J215" i="2"/>
  <c r="J167" i="2"/>
  <c r="J134" i="2"/>
  <c r="J94" i="4"/>
  <c r="J89" i="4"/>
  <c r="BK86" i="4"/>
  <c r="BK704" i="3"/>
  <c r="J703" i="3"/>
  <c r="BK699" i="3"/>
  <c r="BK667" i="3"/>
  <c r="BK652" i="3"/>
  <c r="J644" i="3"/>
  <c r="BK637" i="3"/>
  <c r="J616" i="3"/>
  <c r="BK596" i="3"/>
  <c r="J568" i="3"/>
  <c r="J554" i="3"/>
  <c r="J549" i="3"/>
  <c r="BK541" i="3"/>
  <c r="J537" i="3"/>
  <c r="J533" i="3"/>
  <c r="J513" i="3"/>
  <c r="BK499" i="3"/>
  <c r="BK487" i="3"/>
  <c r="J483" i="3"/>
  <c r="J477" i="3"/>
  <c r="J465" i="3"/>
  <c r="BK458" i="3"/>
  <c r="J427" i="3"/>
  <c r="BK417" i="3"/>
  <c r="BK403" i="3"/>
  <c r="BK387" i="3"/>
  <c r="BK380" i="3"/>
  <c r="J373" i="3"/>
  <c r="J332" i="3"/>
  <c r="BK301" i="3"/>
  <c r="J276" i="3"/>
  <c r="BK267" i="3"/>
  <c r="J261" i="3"/>
  <c r="BK233" i="3"/>
  <c r="BK203" i="3"/>
  <c r="J195" i="3"/>
  <c r="BK152" i="3"/>
  <c r="BK109" i="3"/>
  <c r="BK329" i="2"/>
  <c r="J313" i="2"/>
  <c r="BK299" i="2"/>
  <c r="BK263" i="2"/>
  <c r="J242" i="2"/>
  <c r="J233" i="2"/>
  <c r="J221" i="2"/>
  <c r="J212" i="2"/>
  <c r="J156" i="2"/>
  <c r="BK95" i="4"/>
  <c r="J87" i="4"/>
  <c r="BK647" i="3"/>
  <c r="BK631" i="3"/>
  <c r="J614" i="3"/>
  <c r="BK600" i="3"/>
  <c r="J590" i="3"/>
  <c r="J578" i="3"/>
  <c r="J560" i="3"/>
  <c r="BK557" i="3"/>
  <c r="J545" i="3"/>
  <c r="J525" i="3"/>
  <c r="J515" i="3"/>
  <c r="BK509" i="3"/>
  <c r="BK497" i="3"/>
  <c r="J489" i="3"/>
  <c r="BK480" i="3"/>
  <c r="BK465" i="3"/>
  <c r="J437" i="3"/>
  <c r="J431" i="3"/>
  <c r="J428" i="3"/>
  <c r="BK426" i="3"/>
  <c r="J419" i="3"/>
  <c r="BK384" i="3"/>
  <c r="BK343" i="3"/>
  <c r="J333" i="3"/>
  <c r="BK294" i="3"/>
  <c r="BK280" i="3"/>
  <c r="BK265" i="3"/>
  <c r="J236" i="3"/>
  <c r="J199" i="3"/>
  <c r="J183" i="3"/>
  <c r="BK170" i="3"/>
  <c r="BK141" i="3"/>
  <c r="BK358" i="2"/>
  <c r="BK349" i="2"/>
  <c r="BK326" i="2"/>
  <c r="J283" i="2"/>
  <c r="BK245" i="2"/>
  <c r="J218" i="2"/>
  <c r="BK212" i="2"/>
  <c r="J164" i="2"/>
  <c r="BK156" i="2"/>
  <c r="J137" i="2"/>
  <c r="J115" i="2"/>
  <c r="BK691" i="3"/>
  <c r="J685" i="3"/>
  <c r="J678" i="3"/>
  <c r="J652" i="3"/>
  <c r="J650" i="3"/>
  <c r="BK644" i="3"/>
  <c r="J629" i="3"/>
  <c r="BK612" i="3"/>
  <c r="BK591" i="3"/>
  <c r="J580" i="3"/>
  <c r="BK568" i="3"/>
  <c r="BK554" i="3"/>
  <c r="BK537" i="3"/>
  <c r="BK527" i="3"/>
  <c r="BK515" i="3"/>
  <c r="J499" i="3"/>
  <c r="BK489" i="3"/>
  <c r="BK475" i="3"/>
  <c r="BK462" i="3"/>
  <c r="BK437" i="3"/>
  <c r="J430" i="3"/>
  <c r="BK413" i="3"/>
  <c r="J392" i="3"/>
  <c r="J387" i="3"/>
  <c r="BK374" i="3"/>
  <c r="J369" i="3"/>
  <c r="J352" i="3"/>
  <c r="J341" i="3"/>
  <c r="BK333" i="3"/>
  <c r="J326" i="3"/>
  <c r="J313" i="3"/>
  <c r="J301" i="3"/>
  <c r="J280" i="3"/>
  <c r="BK236" i="3"/>
  <c r="BK227" i="3"/>
  <c r="BK219" i="3"/>
  <c r="BK213" i="3"/>
  <c r="J206" i="3"/>
  <c r="BK204" i="3"/>
  <c r="J160" i="3"/>
  <c r="J152" i="3"/>
  <c r="J141" i="3"/>
  <c r="BK114" i="3"/>
  <c r="BK108" i="3"/>
  <c r="J337" i="2"/>
  <c r="J316" i="2"/>
  <c r="J306" i="2"/>
  <c r="J274" i="2"/>
  <c r="J263" i="2"/>
  <c r="BK242" i="2"/>
  <c r="J236" i="2"/>
  <c r="BK215" i="2"/>
  <c r="BK204" i="2"/>
  <c r="J177" i="2"/>
  <c r="J97" i="2"/>
  <c r="P96" i="2" l="1"/>
  <c r="T114" i="2"/>
  <c r="T203" i="2"/>
  <c r="R220" i="2"/>
  <c r="BK266" i="2"/>
  <c r="J266" i="2" s="1"/>
  <c r="J69" i="2" s="1"/>
  <c r="R266" i="2"/>
  <c r="P273" i="2"/>
  <c r="T286" i="2"/>
  <c r="T305" i="2"/>
  <c r="P319" i="2"/>
  <c r="BK107" i="3"/>
  <c r="T132" i="3"/>
  <c r="T163" i="3"/>
  <c r="T232" i="3"/>
  <c r="R260" i="3"/>
  <c r="T273" i="3"/>
  <c r="R349" i="3"/>
  <c r="P379" i="3"/>
  <c r="P398" i="3"/>
  <c r="P429" i="3"/>
  <c r="T429" i="3"/>
  <c r="P432" i="3"/>
  <c r="P436" i="3"/>
  <c r="P468" i="3"/>
  <c r="R488" i="3"/>
  <c r="R520" i="3"/>
  <c r="P532" i="3"/>
  <c r="R583" i="3"/>
  <c r="P595" i="3"/>
  <c r="BK640" i="3"/>
  <c r="J640" i="3"/>
  <c r="J82" i="3"/>
  <c r="BK677" i="3"/>
  <c r="J677" i="3" s="1"/>
  <c r="J83" i="3" s="1"/>
  <c r="R96" i="2"/>
  <c r="P114" i="2"/>
  <c r="P203" i="2"/>
  <c r="P220" i="2"/>
  <c r="P266" i="2"/>
  <c r="BK286" i="2"/>
  <c r="J286" i="2"/>
  <c r="J71" i="2"/>
  <c r="BK305" i="2"/>
  <c r="J305" i="2"/>
  <c r="J72" i="2" s="1"/>
  <c r="BK319" i="2"/>
  <c r="J319" i="2"/>
  <c r="J73" i="2"/>
  <c r="T107" i="3"/>
  <c r="P132" i="3"/>
  <c r="BK163" i="3"/>
  <c r="J163" i="3" s="1"/>
  <c r="J63" i="3" s="1"/>
  <c r="BK232" i="3"/>
  <c r="J232" i="3"/>
  <c r="J64" i="3"/>
  <c r="T260" i="3"/>
  <c r="P273" i="3"/>
  <c r="T349" i="3"/>
  <c r="BK379" i="3"/>
  <c r="BK398" i="3"/>
  <c r="J398" i="3"/>
  <c r="J71" i="3" s="1"/>
  <c r="BK429" i="3"/>
  <c r="J429" i="3"/>
  <c r="J72" i="3"/>
  <c r="BK432" i="3"/>
  <c r="J432" i="3"/>
  <c r="J73" i="3" s="1"/>
  <c r="R432" i="3"/>
  <c r="T436" i="3"/>
  <c r="BK488" i="3"/>
  <c r="J488" i="3"/>
  <c r="J76" i="3"/>
  <c r="BK520" i="3"/>
  <c r="J520" i="3" s="1"/>
  <c r="J77" i="3" s="1"/>
  <c r="BK532" i="3"/>
  <c r="J532" i="3"/>
  <c r="J78" i="3"/>
  <c r="BK583" i="3"/>
  <c r="J583" i="3" s="1"/>
  <c r="J79" i="3" s="1"/>
  <c r="T583" i="3"/>
  <c r="T595" i="3"/>
  <c r="R617" i="3"/>
  <c r="R640" i="3"/>
  <c r="R677" i="3"/>
  <c r="R690" i="3"/>
  <c r="R702" i="3"/>
  <c r="BK96" i="2"/>
  <c r="BK114" i="2"/>
  <c r="J114" i="2" s="1"/>
  <c r="J62" i="2" s="1"/>
  <c r="BK203" i="2"/>
  <c r="J203" i="2"/>
  <c r="J63" i="2"/>
  <c r="BK220" i="2"/>
  <c r="J220" i="2" s="1"/>
  <c r="J65" i="2" s="1"/>
  <c r="T266" i="2"/>
  <c r="R273" i="2"/>
  <c r="R286" i="2"/>
  <c r="R305" i="2"/>
  <c r="T319" i="2"/>
  <c r="P107" i="3"/>
  <c r="BK132" i="3"/>
  <c r="J132" i="3"/>
  <c r="J62" i="3"/>
  <c r="R163" i="3"/>
  <c r="R232" i="3"/>
  <c r="P260" i="3"/>
  <c r="R273" i="3"/>
  <c r="P349" i="3"/>
  <c r="T379" i="3"/>
  <c r="R398" i="3"/>
  <c r="BK436" i="3"/>
  <c r="J436" i="3" s="1"/>
  <c r="J74" i="3" s="1"/>
  <c r="BK468" i="3"/>
  <c r="J468" i="3"/>
  <c r="J75" i="3"/>
  <c r="T468" i="3"/>
  <c r="T488" i="3"/>
  <c r="T520" i="3"/>
  <c r="T532" i="3"/>
  <c r="P583" i="3"/>
  <c r="R595" i="3"/>
  <c r="T617" i="3"/>
  <c r="T640" i="3"/>
  <c r="T677" i="3"/>
  <c r="T690" i="3"/>
  <c r="T702" i="3"/>
  <c r="BK85" i="4"/>
  <c r="R85" i="4"/>
  <c r="T85" i="4"/>
  <c r="P88" i="4"/>
  <c r="T88" i="4"/>
  <c r="T96" i="2"/>
  <c r="T95" i="2"/>
  <c r="R114" i="2"/>
  <c r="R203" i="2"/>
  <c r="T220" i="2"/>
  <c r="BK273" i="2"/>
  <c r="J273" i="2"/>
  <c r="J70" i="2"/>
  <c r="T273" i="2"/>
  <c r="P286" i="2"/>
  <c r="P305" i="2"/>
  <c r="R319" i="2"/>
  <c r="R107" i="3"/>
  <c r="R132" i="3"/>
  <c r="P163" i="3"/>
  <c r="P232" i="3"/>
  <c r="BK260" i="3"/>
  <c r="J260" i="3"/>
  <c r="J65" i="3"/>
  <c r="BK273" i="3"/>
  <c r="J273" i="3" s="1"/>
  <c r="J66" i="3" s="1"/>
  <c r="BK349" i="3"/>
  <c r="J349" i="3"/>
  <c r="J67" i="3"/>
  <c r="R379" i="3"/>
  <c r="T398" i="3"/>
  <c r="R429" i="3"/>
  <c r="T432" i="3"/>
  <c r="R436" i="3"/>
  <c r="R468" i="3"/>
  <c r="P488" i="3"/>
  <c r="P520" i="3"/>
  <c r="R532" i="3"/>
  <c r="BK595" i="3"/>
  <c r="J595" i="3"/>
  <c r="J80" i="3"/>
  <c r="BK617" i="3"/>
  <c r="J617" i="3" s="1"/>
  <c r="J81" i="3" s="1"/>
  <c r="P617" i="3"/>
  <c r="P640" i="3"/>
  <c r="P677" i="3"/>
  <c r="BK690" i="3"/>
  <c r="J690" i="3" s="1"/>
  <c r="J84" i="3" s="1"/>
  <c r="P690" i="3"/>
  <c r="BK702" i="3"/>
  <c r="J702" i="3"/>
  <c r="J85" i="3"/>
  <c r="P702" i="3"/>
  <c r="P85" i="4"/>
  <c r="BK88" i="4"/>
  <c r="J88" i="4"/>
  <c r="J62" i="4"/>
  <c r="R88" i="4"/>
  <c r="BK92" i="4"/>
  <c r="J92" i="4" s="1"/>
  <c r="J63" i="4" s="1"/>
  <c r="P92" i="4"/>
  <c r="R92" i="4"/>
  <c r="T92" i="4"/>
  <c r="J52" i="2"/>
  <c r="BE137" i="2"/>
  <c r="BE151" i="2"/>
  <c r="BE159" i="2"/>
  <c r="BE164" i="2"/>
  <c r="BE217" i="2"/>
  <c r="BE221" i="2"/>
  <c r="BE233" i="2"/>
  <c r="BE236" i="2"/>
  <c r="BE245" i="2"/>
  <c r="BE270" i="2"/>
  <c r="BE283" i="2"/>
  <c r="BE290" i="2"/>
  <c r="BE316" i="2"/>
  <c r="BE320" i="2"/>
  <c r="BE326" i="2"/>
  <c r="BE340" i="2"/>
  <c r="BK262" i="2"/>
  <c r="J262" i="2" s="1"/>
  <c r="J68" i="2" s="1"/>
  <c r="J52" i="3"/>
  <c r="E95" i="3"/>
  <c r="BE121" i="3"/>
  <c r="BE123" i="3"/>
  <c r="BE146" i="3"/>
  <c r="BE159" i="3"/>
  <c r="BE183" i="3"/>
  <c r="BE193" i="3"/>
  <c r="BE198" i="3"/>
  <c r="BE200" i="3"/>
  <c r="BE201" i="3"/>
  <c r="BE202" i="3"/>
  <c r="BE239" i="3"/>
  <c r="BE257" i="3"/>
  <c r="BE258" i="3"/>
  <c r="BE261" i="3"/>
  <c r="BE286" i="3"/>
  <c r="BE334" i="3"/>
  <c r="BE357" i="3"/>
  <c r="BE365" i="3"/>
  <c r="BE375" i="3"/>
  <c r="BE395" i="3"/>
  <c r="BE415" i="3"/>
  <c r="BE417" i="3"/>
  <c r="BE421" i="3"/>
  <c r="BE426" i="3"/>
  <c r="BE446" i="3"/>
  <c r="BE465" i="3"/>
  <c r="BE471" i="3"/>
  <c r="BE483" i="3"/>
  <c r="BE497" i="3"/>
  <c r="BE507" i="3"/>
  <c r="BE523" i="3"/>
  <c r="BE533" i="3"/>
  <c r="BE538" i="3"/>
  <c r="BE541" i="3"/>
  <c r="BE566" i="3"/>
  <c r="BE582" i="3"/>
  <c r="BE590" i="3"/>
  <c r="BE591" i="3"/>
  <c r="BE594" i="3"/>
  <c r="BE596" i="3"/>
  <c r="BE600" i="3"/>
  <c r="BE612" i="3"/>
  <c r="BE618" i="3"/>
  <c r="BE662" i="3"/>
  <c r="BE678" i="3"/>
  <c r="BE693" i="3"/>
  <c r="F55" i="2"/>
  <c r="BE97" i="2"/>
  <c r="BE128" i="2"/>
  <c r="BE199" i="2"/>
  <c r="BE204" i="2"/>
  <c r="BE214" i="2"/>
  <c r="BE224" i="2"/>
  <c r="BE227" i="2"/>
  <c r="BE230" i="2"/>
  <c r="BE248" i="2"/>
  <c r="BE255" i="2"/>
  <c r="BE259" i="2"/>
  <c r="BE263" i="2"/>
  <c r="BE280" i="2"/>
  <c r="BE287" i="2"/>
  <c r="BE306" i="2"/>
  <c r="BE337" i="2"/>
  <c r="BE343" i="2"/>
  <c r="BE349" i="2"/>
  <c r="BE352" i="2"/>
  <c r="BE358" i="2"/>
  <c r="BK258" i="2"/>
  <c r="J258" i="2" s="1"/>
  <c r="J67" i="2" s="1"/>
  <c r="BK357" i="2"/>
  <c r="J357" i="2"/>
  <c r="J74" i="2"/>
  <c r="BE109" i="3"/>
  <c r="BE119" i="3"/>
  <c r="BE136" i="3"/>
  <c r="BE143" i="3"/>
  <c r="BE152" i="3"/>
  <c r="BE164" i="3"/>
  <c r="BE203" i="3"/>
  <c r="BE204" i="3"/>
  <c r="BE207" i="3"/>
  <c r="BE227" i="3"/>
  <c r="BE267" i="3"/>
  <c r="BE269" i="3"/>
  <c r="BE274" i="3"/>
  <c r="BE284" i="3"/>
  <c r="BE300" i="3"/>
  <c r="BE306" i="3"/>
  <c r="BE318" i="3"/>
  <c r="BE330" i="3"/>
  <c r="BE332" i="3"/>
  <c r="BE364" i="3"/>
  <c r="BE366" i="3"/>
  <c r="BE368" i="3"/>
  <c r="BE369" i="3"/>
  <c r="BE372" i="3"/>
  <c r="BE373" i="3"/>
  <c r="BE374" i="3"/>
  <c r="BE380" i="3"/>
  <c r="BE382" i="3"/>
  <c r="BE387" i="3"/>
  <c r="BE392" i="3"/>
  <c r="BE399" i="3"/>
  <c r="BE403" i="3"/>
  <c r="BE419" i="3"/>
  <c r="BE430" i="3"/>
  <c r="BE431" i="3"/>
  <c r="BE433" i="3"/>
  <c r="BE437" i="3"/>
  <c r="BE445" i="3"/>
  <c r="BE453" i="3"/>
  <c r="BE458" i="3"/>
  <c r="BE469" i="3"/>
  <c r="BE480" i="3"/>
  <c r="BE485" i="3"/>
  <c r="BE489" i="3"/>
  <c r="BE492" i="3"/>
  <c r="BE493" i="3"/>
  <c r="BE499" i="3"/>
  <c r="BE511" i="3"/>
  <c r="BE513" i="3"/>
  <c r="BE515" i="3"/>
  <c r="BE521" i="3"/>
  <c r="BE522" i="3"/>
  <c r="BE527" i="3"/>
  <c r="BE531" i="3"/>
  <c r="BE534" i="3"/>
  <c r="BE543" i="3"/>
  <c r="BE547" i="3"/>
  <c r="BE549" i="3"/>
  <c r="BE551" i="3"/>
  <c r="BE554" i="3"/>
  <c r="BE557" i="3"/>
  <c r="BE563" i="3"/>
  <c r="BE574" i="3"/>
  <c r="BE578" i="3"/>
  <c r="BE580" i="3"/>
  <c r="BE588" i="3"/>
  <c r="BE604" i="3"/>
  <c r="BE614" i="3"/>
  <c r="BE616" i="3"/>
  <c r="BE629" i="3"/>
  <c r="BE633" i="3"/>
  <c r="BE635" i="3"/>
  <c r="BE637" i="3"/>
  <c r="BE641" i="3"/>
  <c r="BE645" i="3"/>
  <c r="BE658" i="3"/>
  <c r="BE660" i="3"/>
  <c r="BE680" i="3"/>
  <c r="BE682" i="3"/>
  <c r="BE683" i="3"/>
  <c r="BE685" i="3"/>
  <c r="BE688" i="3"/>
  <c r="BE691" i="3"/>
  <c r="BE695" i="3"/>
  <c r="J52" i="4"/>
  <c r="BF87" i="4"/>
  <c r="BF89" i="4"/>
  <c r="BF90" i="4"/>
  <c r="BF95" i="4"/>
  <c r="BF96" i="4"/>
  <c r="E48" i="2"/>
  <c r="BE103" i="2"/>
  <c r="BE109" i="2"/>
  <c r="BE111" i="2"/>
  <c r="BE115" i="2"/>
  <c r="BE133" i="2"/>
  <c r="BE134" i="2"/>
  <c r="BE141" i="2"/>
  <c r="BE167" i="2"/>
  <c r="BE177" i="2"/>
  <c r="BE215" i="2"/>
  <c r="BE216" i="2"/>
  <c r="BE274" i="2"/>
  <c r="BE309" i="2"/>
  <c r="BE310" i="2"/>
  <c r="BE313" i="2"/>
  <c r="BE332" i="2"/>
  <c r="BK254" i="2"/>
  <c r="J254" i="2"/>
  <c r="J66" i="2" s="1"/>
  <c r="BE108" i="3"/>
  <c r="BE114" i="3"/>
  <c r="BE131" i="3"/>
  <c r="BE133" i="3"/>
  <c r="BE138" i="3"/>
  <c r="BE141" i="3"/>
  <c r="BE177" i="3"/>
  <c r="BE190" i="3"/>
  <c r="BE195" i="3"/>
  <c r="BE205" i="3"/>
  <c r="BE206" i="3"/>
  <c r="BE210" i="3"/>
  <c r="BE216" i="3"/>
  <c r="BE219" i="3"/>
  <c r="BE236" i="3"/>
  <c r="BE265" i="3"/>
  <c r="BE271" i="3"/>
  <c r="BE280" i="3"/>
  <c r="BE323" i="3"/>
  <c r="BE333" i="3"/>
  <c r="BE336" i="3"/>
  <c r="BE347" i="3"/>
  <c r="BE350" i="3"/>
  <c r="BE352" i="3"/>
  <c r="BE358" i="3"/>
  <c r="BE360" i="3"/>
  <c r="BE362" i="3"/>
  <c r="BE377" i="3"/>
  <c r="BE389" i="3"/>
  <c r="BE397" i="3"/>
  <c r="BE423" i="3"/>
  <c r="BE425" i="3"/>
  <c r="BE427" i="3"/>
  <c r="BE428" i="3"/>
  <c r="BE435" i="3"/>
  <c r="BE448" i="3"/>
  <c r="BE451" i="3"/>
  <c r="BE460" i="3"/>
  <c r="BE462" i="3"/>
  <c r="BE467" i="3"/>
  <c r="BE475" i="3"/>
  <c r="BE477" i="3"/>
  <c r="BE487" i="3"/>
  <c r="BE495" i="3"/>
  <c r="BE501" i="3"/>
  <c r="BE509" i="3"/>
  <c r="BE519" i="3"/>
  <c r="BE525" i="3"/>
  <c r="BE529" i="3"/>
  <c r="BE535" i="3"/>
  <c r="BE537" i="3"/>
  <c r="BE540" i="3"/>
  <c r="BE545" i="3"/>
  <c r="BE560" i="3"/>
  <c r="BE568" i="3"/>
  <c r="BE570" i="3"/>
  <c r="BE584" i="3"/>
  <c r="BE585" i="3"/>
  <c r="BE593" i="3"/>
  <c r="BE610" i="3"/>
  <c r="BE631" i="3"/>
  <c r="BE639" i="3"/>
  <c r="BE647" i="3"/>
  <c r="BE650" i="3"/>
  <c r="BE687" i="3"/>
  <c r="BE697" i="3"/>
  <c r="BE699" i="3"/>
  <c r="BE701" i="3"/>
  <c r="BE703" i="3"/>
  <c r="BE704" i="3"/>
  <c r="BE705" i="3"/>
  <c r="F55" i="4"/>
  <c r="BF94" i="4"/>
  <c r="BF97" i="4"/>
  <c r="BE106" i="2"/>
  <c r="BE123" i="2"/>
  <c r="BE156" i="2"/>
  <c r="BE211" i="2"/>
  <c r="BE212" i="2"/>
  <c r="BE218" i="2"/>
  <c r="BE239" i="2"/>
  <c r="BE242" i="2"/>
  <c r="BE251" i="2"/>
  <c r="BE267" i="2"/>
  <c r="BE293" i="2"/>
  <c r="BE296" i="2"/>
  <c r="BE299" i="2"/>
  <c r="BE302" i="2"/>
  <c r="BE323" i="2"/>
  <c r="BE329" i="2"/>
  <c r="F55" i="3"/>
  <c r="BE122" i="3"/>
  <c r="BE160" i="3"/>
  <c r="BE170" i="3"/>
  <c r="BE172" i="3"/>
  <c r="BE199" i="3"/>
  <c r="BE213" i="3"/>
  <c r="BE222" i="3"/>
  <c r="BE230" i="3"/>
  <c r="BE233" i="3"/>
  <c r="BE248" i="3"/>
  <c r="BE263" i="3"/>
  <c r="BE276" i="3"/>
  <c r="BE278" i="3"/>
  <c r="BE282" i="3"/>
  <c r="BE294" i="3"/>
  <c r="BE301" i="3"/>
  <c r="BE312" i="3"/>
  <c r="BE313" i="3"/>
  <c r="BE326" i="3"/>
  <c r="BE341" i="3"/>
  <c r="BE343" i="3"/>
  <c r="BE345" i="3"/>
  <c r="BE354" i="3"/>
  <c r="BE371" i="3"/>
  <c r="BE384" i="3"/>
  <c r="BE408" i="3"/>
  <c r="BE413" i="3"/>
  <c r="BE644" i="3"/>
  <c r="BE651" i="3"/>
  <c r="BE652" i="3"/>
  <c r="BE667" i="3"/>
  <c r="BE672" i="3"/>
  <c r="BK376" i="3"/>
  <c r="J376" i="3"/>
  <c r="J68" i="3" s="1"/>
  <c r="E48" i="4"/>
  <c r="BF86" i="4"/>
  <c r="BF91" i="4"/>
  <c r="BF93" i="4"/>
  <c r="F35" i="2"/>
  <c r="BB55" i="1" s="1"/>
  <c r="F33" i="4"/>
  <c r="AZ57" i="1"/>
  <c r="F36" i="3"/>
  <c r="BC56" i="1"/>
  <c r="F34" i="2"/>
  <c r="BA55" i="1" s="1"/>
  <c r="F35" i="3"/>
  <c r="BB56" i="1" s="1"/>
  <c r="F36" i="4"/>
  <c r="BC57" i="1"/>
  <c r="J33" i="4"/>
  <c r="AV57" i="1" s="1"/>
  <c r="F35" i="4"/>
  <c r="BB57" i="1" s="1"/>
  <c r="F37" i="2"/>
  <c r="BD55" i="1" s="1"/>
  <c r="F37" i="4"/>
  <c r="BD57" i="1" s="1"/>
  <c r="F37" i="3"/>
  <c r="BD56" i="1" s="1"/>
  <c r="F34" i="3"/>
  <c r="BA56" i="1"/>
  <c r="F36" i="2"/>
  <c r="BC55" i="1" s="1"/>
  <c r="J34" i="2"/>
  <c r="AW55" i="1" s="1"/>
  <c r="J34" i="3"/>
  <c r="AW56" i="1"/>
  <c r="BK95" i="2" l="1"/>
  <c r="J95" i="2"/>
  <c r="J60" i="2"/>
  <c r="P219" i="2"/>
  <c r="P94" i="2" s="1"/>
  <c r="AU55" i="1" s="1"/>
  <c r="R95" i="2"/>
  <c r="P378" i="3"/>
  <c r="R219" i="2"/>
  <c r="T219" i="2"/>
  <c r="T94" i="2"/>
  <c r="R84" i="4"/>
  <c r="R83" i="4"/>
  <c r="P106" i="3"/>
  <c r="P105" i="3" s="1"/>
  <c r="AU56" i="1" s="1"/>
  <c r="P84" i="4"/>
  <c r="P83" i="4"/>
  <c r="AU57" i="1"/>
  <c r="T378" i="3"/>
  <c r="BK378" i="3"/>
  <c r="J378" i="3"/>
  <c r="J69" i="3"/>
  <c r="T106" i="3"/>
  <c r="T105" i="3"/>
  <c r="BK106" i="3"/>
  <c r="J106" i="3" s="1"/>
  <c r="J60" i="3" s="1"/>
  <c r="P95" i="2"/>
  <c r="R378" i="3"/>
  <c r="R106" i="3"/>
  <c r="T84" i="4"/>
  <c r="T83" i="4"/>
  <c r="BK84" i="4"/>
  <c r="BK83" i="4"/>
  <c r="J83" i="4" s="1"/>
  <c r="J59" i="4" s="1"/>
  <c r="J107" i="3"/>
  <c r="J61" i="3"/>
  <c r="BK219" i="2"/>
  <c r="J219" i="2"/>
  <c r="J64" i="2" s="1"/>
  <c r="J379" i="3"/>
  <c r="J70" i="3" s="1"/>
  <c r="J85" i="4"/>
  <c r="J61" i="4"/>
  <c r="J96" i="2"/>
  <c r="J61" i="2" s="1"/>
  <c r="F33" i="3"/>
  <c r="AZ56" i="1" s="1"/>
  <c r="BC54" i="1"/>
  <c r="W32" i="1" s="1"/>
  <c r="F34" i="4"/>
  <c r="BA57" i="1" s="1"/>
  <c r="BA54" i="1" s="1"/>
  <c r="W30" i="1" s="1"/>
  <c r="BB54" i="1"/>
  <c r="AX54" i="1" s="1"/>
  <c r="F33" i="2"/>
  <c r="AZ55" i="1" s="1"/>
  <c r="J34" i="4"/>
  <c r="AW57" i="1" s="1"/>
  <c r="AT57" i="1" s="1"/>
  <c r="J33" i="2"/>
  <c r="AV55" i="1" s="1"/>
  <c r="AT55" i="1" s="1"/>
  <c r="J33" i="3"/>
  <c r="AV56" i="1" s="1"/>
  <c r="AT56" i="1" s="1"/>
  <c r="BD54" i="1"/>
  <c r="W33" i="1" s="1"/>
  <c r="R105" i="3" l="1"/>
  <c r="R94" i="2"/>
  <c r="BK94" i="2"/>
  <c r="J94" i="2"/>
  <c r="J30" i="2" s="1"/>
  <c r="AG55" i="1" s="1"/>
  <c r="AN55" i="1" s="1"/>
  <c r="BK105" i="3"/>
  <c r="J105" i="3"/>
  <c r="J59" i="3" s="1"/>
  <c r="J84" i="4"/>
  <c r="J60" i="4"/>
  <c r="AW54" i="1"/>
  <c r="AK30" i="1"/>
  <c r="W31" i="1"/>
  <c r="AU54" i="1"/>
  <c r="AZ54" i="1"/>
  <c r="W29" i="1" s="1"/>
  <c r="AY54" i="1"/>
  <c r="J30" i="4"/>
  <c r="AG57" i="1" s="1"/>
  <c r="AN57" i="1" s="1"/>
  <c r="J59" i="2" l="1"/>
  <c r="J39" i="2"/>
  <c r="J39" i="4"/>
  <c r="J30" i="3"/>
  <c r="AG56" i="1"/>
  <c r="AN56" i="1"/>
  <c r="AV54" i="1"/>
  <c r="AK29" i="1"/>
  <c r="J39" i="3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<sst xmlns="http://schemas.openxmlformats.org/spreadsheetml/2006/main" count="11373" uniqueCount="2003">
  <si>
    <t>Export Komplet</t>
  </si>
  <si>
    <t>VZ</t>
  </si>
  <si>
    <t>2.0</t>
  </si>
  <si>
    <t>ZAMOK</t>
  </si>
  <si>
    <t>False</t>
  </si>
  <si>
    <t>{f1d610dd-58a7-441e-8f71-0f30bf05e131}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</si>
  <si>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</si>
  <si>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</si>
  <si>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</si>
  <si>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</si>
  <si>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</si>
  <si>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</si>
  <si>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</si>
  <si>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</si>
  <si>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</si>
  <si>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</si>
  <si>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</si>
  <si>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Spolkové zázemí na hřišti - Hynčice</t>
  </si>
  <si>
    <t>KSO:</t>
  </si>
  <si>
    <t>801 5</t>
  </si>
  <si>
    <t>CC-CZ:</t>
  </si>
  <si>
    <t>1265</t>
  </si>
  <si>
    <t>Místo:</t>
  </si>
  <si>
    <t>parc.č. 303, k.ú. Hynčice u Krnova</t>
  </si>
  <si>
    <t>Datum:</t>
  </si>
  <si>
    <t>5. 3. 2021</t>
  </si>
  <si>
    <t>Zadavatel:</t>
  </si>
  <si>
    <t>IČ:</t>
  </si>
  <si>
    <t/>
  </si>
  <si>
    <t>Město Albrechtice</t>
  </si>
  <si>
    <t>DIČ:</t>
  </si>
  <si>
    <t>Uchazeč:</t>
  </si>
  <si>
    <t>Vyplň údaj</t>
  </si>
  <si>
    <t>Projektant:</t>
  </si>
  <si>
    <t>27833551</t>
  </si>
  <si>
    <t>MIJO-STAV stavby s.r.o., Ostrava</t>
  </si>
  <si>
    <t>True</t>
  </si>
  <si>
    <t>Zpracovatel:</t>
  </si>
  <si>
    <t>76445755</t>
  </si>
  <si>
    <t>Ing. Alena Chmelová, Opava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</si>
  <si>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</si>
  <si>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www.podminky.urs.cz._x000D_
Ceny všech rozpočtovaných konstrukce a materiály oceňují kompletní realizaci v rozsahu dle PD a TZ, včetně všech komponentů a příslušenství potřebného pro jejich realizaci a funkčnost. Zpracovatel rozpočtu neručí za správnost a rozsah konstrukcí uvedených v PD.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</si>
  <si>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</si>
  <si>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</si>
  <si>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</si>
  <si>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</si>
  <si>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</si>
  <si>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</si>
  <si>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</si>
  <si>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</si>
  <si>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</si>
  <si>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</si>
  <si>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</si>
  <si>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</si>
  <si>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</si>
  <si>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</si>
  <si>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</si>
  <si>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</si>
  <si>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</si>
  <si>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</si>
  <si>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</si>
  <si>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</si>
  <si>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</si>
  <si>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</si>
  <si>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</si>
  <si>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</si>
  <si>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</si>
  <si>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</si>
  <si>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</si>
  <si>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</si>
  <si>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</si>
  <si>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</si>
  <si>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</si>
  <si>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</si>
  <si>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</si>
  <si>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</si>
  <si>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</si>
  <si>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</si>
  <si>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</si>
  <si>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</si>
  <si>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</si>
  <si>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</si>
  <si>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Odstranění stavby</t>
  </si>
  <si>
    <t>STA</t>
  </si>
  <si>
    <t>1</t>
  </si>
  <si>
    <t>{021c216d-99e0-43e3-9b55-9d6a14deff02}</t>
  </si>
  <si>
    <t>2</t>
  </si>
  <si>
    <t>02</t>
  </si>
  <si>
    <t>Novostavba</t>
  </si>
  <si>
    <t>{1a50e913-4f40-4641-9299-e93b469ad2aa}</t>
  </si>
  <si>
    <t>VRN</t>
  </si>
  <si>
    <t>Vedlejší rozpočtové náklady</t>
  </si>
  <si>
    <t>{298ec1b4-3741-47d4-9609-06c7f09f9d4d}</t>
  </si>
  <si>
    <t>KRYCÍ LIST SOUPISU PRACÍ</t>
  </si>
  <si>
    <t>Objekt:</t>
  </si>
  <si>
    <t>01 - Odstranění stavby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</si>
  <si>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 Ceny všech rozpočtovaných konstrukce a materiály oceňují kompletní realizaci v rozsahu dle PD a TZ, včetně všech komponentů a příslušenství potřebného pro jejich realizaci a funkčnost. Zpracovatel rozpočtu neručí za správnost a rozsah konstrukcí uvedených v PD.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</si>
  <si>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</si>
  <si>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</si>
  <si>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</si>
  <si>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</si>
  <si>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</si>
  <si>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</si>
  <si>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</si>
  <si>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</si>
  <si>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</si>
  <si>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</si>
  <si>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</si>
  <si>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</si>
  <si>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</si>
  <si>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</si>
  <si>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</si>
  <si>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</si>
  <si>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</si>
  <si>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</si>
  <si>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795 - Lokální vytápění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</si>
  <si>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</si>
  <si>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</si>
  <si>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</si>
  <si>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</si>
  <si>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</si>
  <si>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</si>
  <si>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</si>
  <si>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</si>
  <si>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</si>
  <si>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</si>
  <si>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</si>
  <si>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</si>
  <si>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</si>
  <si>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</si>
  <si>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</si>
  <si>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</si>
  <si>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</si>
  <si>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</si>
  <si>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</si>
  <si>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</si>
  <si>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</si>
  <si>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</si>
  <si>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</si>
  <si>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-1393855677</t>
  </si>
  <si>
    <t>VV</t>
  </si>
  <si>
    <t>dle TZ a PD, v.č. D.1.1-1.01 až 1.02</t>
  </si>
  <si>
    <t>před vstupem do objektu a na WC</t>
  </si>
  <si>
    <t>1,500*2,500</t>
  </si>
  <si>
    <t>8,000*1,500+7,000*2,000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</si>
  <si>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</si>
  <si>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</si>
  <si>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</si>
  <si>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</si>
  <si>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435695444</t>
  </si>
  <si>
    <t>1,500</t>
  </si>
  <si>
    <t>3</t>
  </si>
  <si>
    <t>174151101</t>
  </si>
  <si>
    <t>Zásyp sypaninou z jakékoliv horniny strojně s uložením výkopku ve vrstvách se zhutněním jam, šachet, rýh nebo kolem objektů v těchto vykopávkách</t>
  </si>
  <si>
    <t>m3</t>
  </si>
  <si>
    <t>-1350267969</t>
  </si>
  <si>
    <t>"po vybouraných základech"  46,515+46,058</t>
  </si>
  <si>
    <t>M</t>
  </si>
  <si>
    <t>10364100</t>
  </si>
  <si>
    <t>zemina pro terénní úpravy - tříděná</t>
  </si>
  <si>
    <t>t</t>
  </si>
  <si>
    <t>8</t>
  </si>
  <si>
    <t>1614811293</t>
  </si>
  <si>
    <t>92,573*1,08 'Přepočtené koeficientem množství</t>
  </si>
  <si>
    <t>5</t>
  </si>
  <si>
    <t>181951112</t>
  </si>
  <si>
    <t>Úprava pláně vyrovnáním výškových rozdílů strojně v hornině třídy těžitelnosti I, skupiny 1 až 3 se zhutněním</t>
  </si>
  <si>
    <t>-149851845</t>
  </si>
  <si>
    <t>46,000*15,000</t>
  </si>
  <si>
    <t>9</t>
  </si>
  <si>
    <t>Ostatní konstrukce a práce, bourání</t>
  </si>
  <si>
    <t>6</t>
  </si>
  <si>
    <t>961055111</t>
  </si>
  <si>
    <t>Bourání základů z betonu železového</t>
  </si>
  <si>
    <t>2004733427</t>
  </si>
  <si>
    <t>otevřená část objektu</t>
  </si>
  <si>
    <t>"základové pásy"  (5,000+18,280+4,400)*0,450*0,900</t>
  </si>
  <si>
    <t>"zákl. patky pod sloupy"  (0,500*0,500*0,900)*6</t>
  </si>
  <si>
    <t>"základové pásy"  (19,400*2+8,000*3+6,200+8,150+6,690)*0,450*0,900</t>
  </si>
  <si>
    <t>7</t>
  </si>
  <si>
    <t>962081141</t>
  </si>
  <si>
    <t>Bourání zdiva příček nebo vybourání otvorů ze skleněných tvárnic, tl. do 150 mm</t>
  </si>
  <si>
    <t>-18730257</t>
  </si>
  <si>
    <t>"východ"  (3,070+2,990)*0,700</t>
  </si>
  <si>
    <t>"jih"  4,150*1,200</t>
  </si>
  <si>
    <t>965042241</t>
  </si>
  <si>
    <t>Bourání mazanin betonových nebo z litého asfaltu tl. přes 100 mm, plochy přes 4 m2</t>
  </si>
  <si>
    <t>1324909568</t>
  </si>
  <si>
    <t>"před vstupem do objektu"   2,000*1,700*0,150</t>
  </si>
  <si>
    <t>"zákl. deska objektu"  (37,500*8,460-6,800*2,000)*0,150</t>
  </si>
  <si>
    <t>965049112</t>
  </si>
  <si>
    <t>Bourání mazanin Příplatek k cenám za bourání mazanin betonových se svařovanou sítí, tl. přes 100 mm</t>
  </si>
  <si>
    <t>-1680136971</t>
  </si>
  <si>
    <t>10</t>
  </si>
  <si>
    <t>965081213</t>
  </si>
  <si>
    <t>Bourání podlah z dlaždic bez podkladního lože nebo mazaniny, s jakoukoliv výplní spár keramických nebo xylolitových tl. do 10 mm, plochy přes 1 m2</t>
  </si>
  <si>
    <t>-512335923</t>
  </si>
  <si>
    <t>"m.č. 101, 109, 110, 111"  3,00+3,01+2,98+24,68</t>
  </si>
  <si>
    <t>11</t>
  </si>
  <si>
    <t>965081313</t>
  </si>
  <si>
    <t>Bourání podlah z dlaždic bez podkladního lože nebo mazaniny, s jakoukoliv výplní spár betonových, teracových nebo čedičových tl. do 20 mm, plochy přes 1 m2</t>
  </si>
  <si>
    <t>1733266733</t>
  </si>
  <si>
    <t>m.č. 102-108, 112, 113, 116</t>
  </si>
  <si>
    <t>24,62+1,92+4,24+7,11+5,44+1,59+25,25+6,61+2,97+69,45</t>
  </si>
  <si>
    <t>12</t>
  </si>
  <si>
    <t>965081611</t>
  </si>
  <si>
    <t>Odsekání soklíků včetně otlučení podkladní omítky až na zdivo rovných</t>
  </si>
  <si>
    <t>-753844192</t>
  </si>
  <si>
    <t>m.č. ..</t>
  </si>
  <si>
    <t>"101"  (1,700+1,615)*2-0,800*3-1,550</t>
  </si>
  <si>
    <t>"102" (3,665+6,710)*2-0,860-0,800*2</t>
  </si>
  <si>
    <t>"108"  (3,775+6,690)*2-0,900-0,860-0,800+0,280*2</t>
  </si>
  <si>
    <t>"110"  (1,850+1,615)*2-0,800</t>
  </si>
  <si>
    <t>"111"  (6,445+3,795)*2-0,800*2</t>
  </si>
  <si>
    <t>"113"  (1,565+1,860)*2-0,800</t>
  </si>
  <si>
    <t>13</t>
  </si>
  <si>
    <t>968062244</t>
  </si>
  <si>
    <t>Vybourání dřevěných rámů oken s křídly, dveřních zárubní, vrat, stěn, ostění nebo obkladů rámů oken s křídly jednoduchých, plochy do 1 m2</t>
  </si>
  <si>
    <t>1210672291</t>
  </si>
  <si>
    <t>"m.č. 111/112"  0,700*0,690</t>
  </si>
  <si>
    <t>"112"  0,500*0,500</t>
  </si>
  <si>
    <t>14</t>
  </si>
  <si>
    <t>968062376</t>
  </si>
  <si>
    <t>Vybourání dřevěných rámů oken s křídly, dveřních zárubní, vrat, stěn, ostění nebo obkladů rámů oken s křídly zdvojených, plochy do 4 m2</t>
  </si>
  <si>
    <t>574863829</t>
  </si>
  <si>
    <t>1,470*1,470*8</t>
  </si>
  <si>
    <t>968072455</t>
  </si>
  <si>
    <t>Vybourání kovových rámů oken s křídly, dveřních zárubní, vrat, stěn, ostění nebo obkladů dveřních zárubní, plochy do 2 m2</t>
  </si>
  <si>
    <t>2066696760</t>
  </si>
  <si>
    <t>0,800*1,970*7</t>
  </si>
  <si>
    <t>0,600*1,970*3</t>
  </si>
  <si>
    <t>16</t>
  </si>
  <si>
    <t>968072456</t>
  </si>
  <si>
    <t>Vybourání kovových rámů oken s křídly, dveřních zárubní, vrat, stěn, ostění nebo obkladů dveřních zárubní, plochy přes 2 m2</t>
  </si>
  <si>
    <t>1195784941</t>
  </si>
  <si>
    <t>1,550*2,450</t>
  </si>
  <si>
    <t>17</t>
  </si>
  <si>
    <t>978059541</t>
  </si>
  <si>
    <t>Odsekání obkladů stěn včetně otlučení podkladní omítky až na zdivo z obkládaček vnitřních, z jakýchkoliv materiálů, plochy přes 1 m2</t>
  </si>
  <si>
    <t>276843875</t>
  </si>
  <si>
    <t>"103"  (2,010+1,000)*2*1,250-0,700*1,250</t>
  </si>
  <si>
    <t>"104"  (2,930+2,325)*2*1,250-0,700*1,250</t>
  </si>
  <si>
    <t>"105"  (2,930+2,475)*2*1,850-0,900*1,850</t>
  </si>
  <si>
    <t>"106"  (1,000+1,000)*0,450</t>
  </si>
  <si>
    <t>"107"  (2,520+0,650)*2*1,850-(0,900+0,700)*1,850</t>
  </si>
  <si>
    <t>"112"  (1,550+0,700+1,150)*1,500</t>
  </si>
  <si>
    <t>18</t>
  </si>
  <si>
    <t>981511111</t>
  </si>
  <si>
    <t>Demolice konstrukcí objektů postupným rozebíráním zdiva na maltu vápennou nebo vápenocementovou z cihel, tvárnic, kamene, zdiva smíšeného nebo hrázděného</t>
  </si>
  <si>
    <t>543301684</t>
  </si>
  <si>
    <t xml:space="preserve">nosná stěna </t>
  </si>
  <si>
    <t>4,760*3,140*0,280</t>
  </si>
  <si>
    <t>(12,280-0,280)*3,140*0,330</t>
  </si>
  <si>
    <t>(19,220*2+8,460-0,370*2+5,700)*3,140*0,370</t>
  </si>
  <si>
    <t>(8,460-0,370*2)*3,140*0,350*2</t>
  </si>
  <si>
    <t>štíty</t>
  </si>
  <si>
    <t>8,460*1,115/2*0,370+3,100*0,370</t>
  </si>
  <si>
    <t>(8,460-0,370*2)*1,115/2*0,350*2</t>
  </si>
  <si>
    <t>vnitřní stěny, příčky</t>
  </si>
  <si>
    <t>2,930*2+2,915*0,200</t>
  </si>
  <si>
    <t>2,200*2,915*0,175</t>
  </si>
  <si>
    <t>1,000*2,915*0,150</t>
  </si>
  <si>
    <t>(2,520+3,795+1,615)*2,915*0,100</t>
  </si>
  <si>
    <t>6,690*2,915*0,280</t>
  </si>
  <si>
    <t>4,350*2,340*0,270</t>
  </si>
  <si>
    <t>4,280*2,915*0,280</t>
  </si>
  <si>
    <t>2,165*2,915*0,335</t>
  </si>
  <si>
    <t>(1,565+1,615)*2,915*0,205</t>
  </si>
  <si>
    <t>1,565*2,915*0,180</t>
  </si>
  <si>
    <t>19</t>
  </si>
  <si>
    <t>981511114</t>
  </si>
  <si>
    <t>Demolice konstrukcí objektů postupným rozebíráním konstrukcí ze železobetonu</t>
  </si>
  <si>
    <t>511988071</t>
  </si>
  <si>
    <t>vč. zajištění jeřábu</t>
  </si>
  <si>
    <t>"stropní konstrukce zděné části budovy" 19,220*8,460*0,200</t>
  </si>
  <si>
    <t>997</t>
  </si>
  <si>
    <t>Přesun sutě</t>
  </si>
  <si>
    <t>20</t>
  </si>
  <si>
    <t>997013111</t>
  </si>
  <si>
    <t>Vnitrostaveništní doprava suti a vybouraných hmot vodorovně do 50 m svisle s použitím mechanizace pro budovy a haly výšky do 6 m</t>
  </si>
  <si>
    <t>-2444779</t>
  </si>
  <si>
    <t>celkem</t>
  </si>
  <si>
    <t>567,881</t>
  </si>
  <si>
    <t>odpočet suti z demolic (vnitrostavenišťní doprava suti pro demolice je započítána v jednotkových cenách položek Demolice...)</t>
  </si>
  <si>
    <t>"demolice zdiva"  -228,502</t>
  </si>
  <si>
    <t>"demolice ŽB"  -78,373</t>
  </si>
  <si>
    <t>997013501</t>
  </si>
  <si>
    <t>Odvoz suti a vybouraných hmot na skládku nebo meziskládku se složením, na vzdálenost do 1 km</t>
  </si>
  <si>
    <t>-820616328</t>
  </si>
  <si>
    <t>22</t>
  </si>
  <si>
    <t>997013509</t>
  </si>
  <si>
    <t>Odvoz suti a vybouraných hmot na skládku nebo meziskládku se složením, na vzdálenost Příplatek k ceně za každý další i započatý 1 km přes 1 km</t>
  </si>
  <si>
    <t>1856508409</t>
  </si>
  <si>
    <t>567,881*39 'Přepočtené koeficientem množství</t>
  </si>
  <si>
    <t>66</t>
  </si>
  <si>
    <t>997013601</t>
  </si>
  <si>
    <t>Poplatek za uložení stavebního odpadu na skládce (skládkovné) z prostého betonu zatříděného do Katalogu odpadů pod kódem 17 01 01</t>
  </si>
  <si>
    <t>1001224241</t>
  </si>
  <si>
    <t>67</t>
  </si>
  <si>
    <t>997013602</t>
  </si>
  <si>
    <t>Poplatek za uložení stavebního odpadu na skládce (skládkovné) z armovaného betonu zatříděného do Katalogu odpadů pod kódem 17 01 01</t>
  </si>
  <si>
    <t>-315616534</t>
  </si>
  <si>
    <t>23</t>
  </si>
  <si>
    <t>997013631</t>
  </si>
  <si>
    <t>Poplatek za uložení stavebního odpadu na skládce (skládkovné) směsného stavebního a demoličního zatříděného do Katalogu odpadů pod kódem 17 09 04</t>
  </si>
  <si>
    <t>-829086900</t>
  </si>
  <si>
    <t>68</t>
  </si>
  <si>
    <t>997013804</t>
  </si>
  <si>
    <t>Poplatek za uložení stavebního odpadu na skládce (skládkovné) ze skla zatříděného do Katalogu odpadů pod kódem 17 02 02</t>
  </si>
  <si>
    <t>-196369221</t>
  </si>
  <si>
    <t>65</t>
  </si>
  <si>
    <t>997013811</t>
  </si>
  <si>
    <t>Poplatek za uložení stavebního odpadu na skládce (skládkovné) dřevěného zatříděného do Katalogu odpadů pod kódem 17 02 01</t>
  </si>
  <si>
    <t>423929347</t>
  </si>
  <si>
    <t>PSV</t>
  </si>
  <si>
    <t>Práce a dodávky PSV</t>
  </si>
  <si>
    <t>725</t>
  </si>
  <si>
    <t>Zdravotechnika - zařizovací předměty</t>
  </si>
  <si>
    <t>24</t>
  </si>
  <si>
    <t>725110811</t>
  </si>
  <si>
    <t>Demontáž klozetů splachovacích s nádrží nebo tlakovým splachovačem</t>
  </si>
  <si>
    <t>soubor</t>
  </si>
  <si>
    <t>-69156942</t>
  </si>
  <si>
    <t>25</t>
  </si>
  <si>
    <t>725130811</t>
  </si>
  <si>
    <t>Demontáž pisoárových stání s nádrží jednodílných</t>
  </si>
  <si>
    <t>947636656</t>
  </si>
  <si>
    <t>26</t>
  </si>
  <si>
    <t>725210821</t>
  </si>
  <si>
    <t>Demontáž umyvadel bez výtokových armatur umyvadel</t>
  </si>
  <si>
    <t>1286818099</t>
  </si>
  <si>
    <t>27</t>
  </si>
  <si>
    <t>725310823</t>
  </si>
  <si>
    <t>Demontáž dřezů jednodílných bez výtokových armatur vestavěných v kuchyňských sestavách</t>
  </si>
  <si>
    <t>702250903</t>
  </si>
  <si>
    <t>28</t>
  </si>
  <si>
    <t>725320822</t>
  </si>
  <si>
    <t>Demontáž dřezů dvojitých bez výtokových armatur vestavěných v kuchyňských sestavách</t>
  </si>
  <si>
    <t>-1245396506</t>
  </si>
  <si>
    <t>29</t>
  </si>
  <si>
    <t>725530826</t>
  </si>
  <si>
    <t>Demontáž elektrických zásobníkových ohřívačů vody akumulačních do 800 l</t>
  </si>
  <si>
    <t>-191282718</t>
  </si>
  <si>
    <t>"m.č. 105"  1</t>
  </si>
  <si>
    <t>30</t>
  </si>
  <si>
    <t>725820801</t>
  </si>
  <si>
    <t>Demontáž baterií nástěnných do G 3/4</t>
  </si>
  <si>
    <t>-1223610628</t>
  </si>
  <si>
    <t>5+2</t>
  </si>
  <si>
    <t>31</t>
  </si>
  <si>
    <t>725840850</t>
  </si>
  <si>
    <t>Demontáž baterií sprchových diferenciálních do G 3/4 x 1</t>
  </si>
  <si>
    <t>kus</t>
  </si>
  <si>
    <t>-2087143295</t>
  </si>
  <si>
    <t>32</t>
  </si>
  <si>
    <t>725840860</t>
  </si>
  <si>
    <t>Demontáž baterií sprchových diferenciálních sprchových ramen nebo sprch táhlových</t>
  </si>
  <si>
    <t>288651134</t>
  </si>
  <si>
    <t>33</t>
  </si>
  <si>
    <t>725860811</t>
  </si>
  <si>
    <t>Demontáž zápachových uzávěrek pro zařizovací předměty jednoduchých</t>
  </si>
  <si>
    <t>1696536072</t>
  </si>
  <si>
    <t>"umyvydlo + dřez"  5+1</t>
  </si>
  <si>
    <t>34</t>
  </si>
  <si>
    <t>725860812</t>
  </si>
  <si>
    <t>Demontáž zápachových uzávěrek pro zařizovací předměty dvojitých</t>
  </si>
  <si>
    <t>1094094405</t>
  </si>
  <si>
    <t>"dvojdřez"  1</t>
  </si>
  <si>
    <t>733</t>
  </si>
  <si>
    <t>Ústřední vytápění - rozvodné potrubí</t>
  </si>
  <si>
    <t>35</t>
  </si>
  <si>
    <t>733110803</t>
  </si>
  <si>
    <t>Demontáž potrubí z trubek ocelových závitových DN do 15</t>
  </si>
  <si>
    <t>-209608959</t>
  </si>
  <si>
    <t>"rozvody UT a vody"  50,000+50,000</t>
  </si>
  <si>
    <t>735</t>
  </si>
  <si>
    <t>Ústřední vytápění - otopná tělesa</t>
  </si>
  <si>
    <t>36</t>
  </si>
  <si>
    <t>735151821</t>
  </si>
  <si>
    <t>Demontáž otopných těles panelových dvouřadých stavební délky do 1500 mm</t>
  </si>
  <si>
    <t>-1369008236</t>
  </si>
  <si>
    <t>741</t>
  </si>
  <si>
    <t>Elektroinstalace - silnoproud</t>
  </si>
  <si>
    <t>37</t>
  </si>
  <si>
    <t>741211817</t>
  </si>
  <si>
    <t>Demontáž rozvodnic kovových, uložených pod omítkou, krytí do IPx 4, plochy přes 0,8 m2</t>
  </si>
  <si>
    <t>-430860725</t>
  </si>
  <si>
    <t>751</t>
  </si>
  <si>
    <t>Vzduchotechnika</t>
  </si>
  <si>
    <t>38</t>
  </si>
  <si>
    <t>751123811</t>
  </si>
  <si>
    <t>Demontáž ventilátoru radiálního nízkotlakého kruhové potrubí, průměru do 300 mm</t>
  </si>
  <si>
    <t>-1618390671</t>
  </si>
  <si>
    <t>39</t>
  </si>
  <si>
    <t>751398811</t>
  </si>
  <si>
    <t>Demontáž ostatních zařízení větrací mřížky z kruhového potrubí, průměru do 100 mm</t>
  </si>
  <si>
    <t>1974452536</t>
  </si>
  <si>
    <t>762</t>
  </si>
  <si>
    <t>Konstrukce tesařské</t>
  </si>
  <si>
    <t>40</t>
  </si>
  <si>
    <t>762331812</t>
  </si>
  <si>
    <t>Demontáž vázaných konstrukcí krovů sklonu do 60° z hranolů, hranolků, fošen, průřezové plochy přes 120 do 224 cm2</t>
  </si>
  <si>
    <t>1894654816</t>
  </si>
  <si>
    <t>zděná část budovy</t>
  </si>
  <si>
    <t>"pozednice, vaznice"  4*20,000</t>
  </si>
  <si>
    <t>"krokve"  (2,700+6,780)*21</t>
  </si>
  <si>
    <t>41</t>
  </si>
  <si>
    <t>762335821</t>
  </si>
  <si>
    <t>Demontáž vázaných konstrukcí krovů sklonu do 60° krokví rovnoběžných s okapem (vlašských) na ocelový podklad, průřezové plochy do 120 cm2</t>
  </si>
  <si>
    <t>1861752669</t>
  </si>
  <si>
    <t>"otevřená část budovy"  18,280*10</t>
  </si>
  <si>
    <t>42</t>
  </si>
  <si>
    <t>762341811</t>
  </si>
  <si>
    <t>Demontáž bednění a laťování bednění střech rovných, obloukových, sklonu do 60° se všemi nadstřešními konstrukcemi z prken hrubých, hoblovaných tl. do 32 mm</t>
  </si>
  <si>
    <t>734013933</t>
  </si>
  <si>
    <t>"zděná část budovy"  (2,700+6,780)*20,000</t>
  </si>
  <si>
    <t>764</t>
  </si>
  <si>
    <t>Konstrukce klempířské</t>
  </si>
  <si>
    <t>43</t>
  </si>
  <si>
    <t>764001851</t>
  </si>
  <si>
    <t>Demontáž klempířských konstrukcí oplechování hřebene s větrací mřížkou nebo podkladním plechem do suti</t>
  </si>
  <si>
    <t>675013143</t>
  </si>
  <si>
    <t>38,200</t>
  </si>
  <si>
    <t>44</t>
  </si>
  <si>
    <t>764002801</t>
  </si>
  <si>
    <t>Demontáž klempířských konstrukcí závětrné lišty do suti</t>
  </si>
  <si>
    <t>-1840583996</t>
  </si>
  <si>
    <t>(2,700+6,780)*2</t>
  </si>
  <si>
    <t>45</t>
  </si>
  <si>
    <t>764002812</t>
  </si>
  <si>
    <t>Demontáž klempířských konstrukcí okapového plechu do suti, v krytině skládané</t>
  </si>
  <si>
    <t>-1707661880</t>
  </si>
  <si>
    <t>38,200*2</t>
  </si>
  <si>
    <t>46</t>
  </si>
  <si>
    <t>764002851</t>
  </si>
  <si>
    <t>Demontáž klempířských konstrukcí oplechování parapetů do suti</t>
  </si>
  <si>
    <t>-114596170</t>
  </si>
  <si>
    <t>1,470*8+0,500</t>
  </si>
  <si>
    <t>47</t>
  </si>
  <si>
    <t>764004801</t>
  </si>
  <si>
    <t>Demontáž klempířských konstrukcí žlabu podokapního do suti</t>
  </si>
  <si>
    <t>1126131754</t>
  </si>
  <si>
    <t>48</t>
  </si>
  <si>
    <t>764004861</t>
  </si>
  <si>
    <t>Demontáž klempířských konstrukcí svodu do suti</t>
  </si>
  <si>
    <t>2055135841</t>
  </si>
  <si>
    <t>3,700*4</t>
  </si>
  <si>
    <t>766</t>
  </si>
  <si>
    <t>Konstrukce truhlářské</t>
  </si>
  <si>
    <t>49</t>
  </si>
  <si>
    <t>766411811</t>
  </si>
  <si>
    <t>Demontáž obložení stěn panely, plochy do 1,5 m2</t>
  </si>
  <si>
    <t>1702966897</t>
  </si>
  <si>
    <t>"m.č. 111"  (6,445+3,795-0,900)*1,050</t>
  </si>
  <si>
    <t>50</t>
  </si>
  <si>
    <t>766411822</t>
  </si>
  <si>
    <t>Demontáž obložení stěn podkladových roštů</t>
  </si>
  <si>
    <t>1275212863</t>
  </si>
  <si>
    <t>51</t>
  </si>
  <si>
    <t>766441821</t>
  </si>
  <si>
    <t>Demontáž parapetních desek dřevěných nebo plastových šířky do 300 mm délky přes 1 m</t>
  </si>
  <si>
    <t>-274857225</t>
  </si>
  <si>
    <t>52</t>
  </si>
  <si>
    <t>766812820</t>
  </si>
  <si>
    <t>Demontáž kuchyňských linek dřevěných nebo kovových včetně skříněk uchycených na stěně, délky do 1500 mm</t>
  </si>
  <si>
    <t>-4044415</t>
  </si>
  <si>
    <t>"m.č. 106, 112"  1+2</t>
  </si>
  <si>
    <t>53</t>
  </si>
  <si>
    <t>766812840</t>
  </si>
  <si>
    <t>Demontáž kuchyňských linek dřevěných nebo kovových včetně skříněk uchycených na stěně, délky přes 1800 do 2100 mm</t>
  </si>
  <si>
    <t>-46179881</t>
  </si>
  <si>
    <t>"m.č.  112"  1</t>
  </si>
  <si>
    <t>767</t>
  </si>
  <si>
    <t>Konstrukce zámečnické</t>
  </si>
  <si>
    <t>54</t>
  </si>
  <si>
    <t>767122812</t>
  </si>
  <si>
    <t>Demontáž stěn a příček s výplní z drátěné sítě svařovaných</t>
  </si>
  <si>
    <t>-1261903620</t>
  </si>
  <si>
    <t>"rámová zástěna"  4,015*3,140</t>
  </si>
  <si>
    <t>55</t>
  </si>
  <si>
    <t>767161813</t>
  </si>
  <si>
    <t>Demontáž zábradlí do suti rovného nerozebíratelný spoj hmotnosti 1 m zábradlí do 20 kg</t>
  </si>
  <si>
    <t>937417678</t>
  </si>
  <si>
    <t>4,300+2,500+3,520+7,000</t>
  </si>
  <si>
    <t>56</t>
  </si>
  <si>
    <t>767392801</t>
  </si>
  <si>
    <t>Demontáž krytin střech z plechů nýtovaných do suti</t>
  </si>
  <si>
    <t>1365089699</t>
  </si>
  <si>
    <t>(2,700+6,780)*38,200</t>
  </si>
  <si>
    <t>57</t>
  </si>
  <si>
    <t>767651821</t>
  </si>
  <si>
    <t>Demontáž garážových a průmyslových vrat otvíravých, plochy do 6 m2</t>
  </si>
  <si>
    <t>896291152</t>
  </si>
  <si>
    <t>"2150/2050 mm"  1</t>
  </si>
  <si>
    <t>58</t>
  </si>
  <si>
    <t>767661811</t>
  </si>
  <si>
    <t>Demontáž mříží pevných nebo otevíravých</t>
  </si>
  <si>
    <t>-970639586</t>
  </si>
  <si>
    <t>1,470*1,470*4</t>
  </si>
  <si>
    <t>0,500*0,500</t>
  </si>
  <si>
    <t>59</t>
  </si>
  <si>
    <t>767893816</t>
  </si>
  <si>
    <t>Demontáž stříšek nad venkovními vstupy z kovových profilů, výplň z plechu</t>
  </si>
  <si>
    <t>-292851660</t>
  </si>
  <si>
    <t>2,300</t>
  </si>
  <si>
    <t>60</t>
  </si>
  <si>
    <t>767996701</t>
  </si>
  <si>
    <t>Demontáž ostatních zámečnických konstrukcí o hmotnosti jednotlivých dílů řezáním do 50 kg</t>
  </si>
  <si>
    <t>kg</t>
  </si>
  <si>
    <t>2056678878</t>
  </si>
  <si>
    <t>"komín na fasádě"  50,000</t>
  </si>
  <si>
    <t>61</t>
  </si>
  <si>
    <t>767996702</t>
  </si>
  <si>
    <t>Demontáž ostatních zámečnických konstrukcí o hmotnosti jednotlivých dílů řezáním přes 50 do 100 kg</t>
  </si>
  <si>
    <t>-757656333</t>
  </si>
  <si>
    <t>"lavice a stoly"  3*100  +6*80</t>
  </si>
  <si>
    <t>"ocelové sloupy"  6*3,000*18,000</t>
  </si>
  <si>
    <t>"svařenec 2x U200"  2*18,280*25,300</t>
  </si>
  <si>
    <t>62</t>
  </si>
  <si>
    <t>767996704</t>
  </si>
  <si>
    <t>Demontáž ostatních zámečnických konstrukcí o hmotnosti jednotlivých dílů řezáním přes 250 do 500 kg</t>
  </si>
  <si>
    <t>-13113610</t>
  </si>
  <si>
    <t>"příhradové vazníky"  16*350,000</t>
  </si>
  <si>
    <t>63</t>
  </si>
  <si>
    <t>767996801</t>
  </si>
  <si>
    <t>Demontáž ostatních zámečnických konstrukcí o hmotnosti jednotlivých dílů rozebráním do 50 kg</t>
  </si>
  <si>
    <t>-1375702565</t>
  </si>
  <si>
    <t>"kryty a koncové prvky rozvodů na fasádě a v interiéru"  50,000</t>
  </si>
  <si>
    <t>795</t>
  </si>
  <si>
    <t>Lokální vytápění</t>
  </si>
  <si>
    <t>64</t>
  </si>
  <si>
    <t>795121811</t>
  </si>
  <si>
    <t>Odpojení a odebrání přenosných kamen na tuhá paliva hmotnosti do 100 kg</t>
  </si>
  <si>
    <t>-130420254</t>
  </si>
  <si>
    <t>"m.č. 111"  1</t>
  </si>
  <si>
    <t>Obvod_střecha</t>
  </si>
  <si>
    <t>Celkový obvod okraje střechy</t>
  </si>
  <si>
    <t>85,12</t>
  </si>
  <si>
    <t>Obvod_věnec</t>
  </si>
  <si>
    <t>Celkový vnější obvod věnce</t>
  </si>
  <si>
    <t>59,52</t>
  </si>
  <si>
    <t>Obvod_zákldesky</t>
  </si>
  <si>
    <t>Obvod základové ŽB desky</t>
  </si>
  <si>
    <t>58,57</t>
  </si>
  <si>
    <t>Ploch_desky</t>
  </si>
  <si>
    <t>Celková plocha základové desky</t>
  </si>
  <si>
    <t>167,448</t>
  </si>
  <si>
    <t>Ploch_místno_celk</t>
  </si>
  <si>
    <t>Celková plocha všech vnitřních místností</t>
  </si>
  <si>
    <t>131,33</t>
  </si>
  <si>
    <t>Ploch_sloupy</t>
  </si>
  <si>
    <t>Pohledová plocha sloupů</t>
  </si>
  <si>
    <t>19,008</t>
  </si>
  <si>
    <t>Ploch_střechy</t>
  </si>
  <si>
    <t>Celková plocha střechy (rozvinutá)</t>
  </si>
  <si>
    <t>292,752</t>
  </si>
  <si>
    <t>02 - Novostavba</t>
  </si>
  <si>
    <t>Ploch_zdiva115</t>
  </si>
  <si>
    <t>Celková plocha zdiva tl.115mm (bez otvorů)</t>
  </si>
  <si>
    <t>13,905</t>
  </si>
  <si>
    <t>Ploch_zdiva80</t>
  </si>
  <si>
    <t>Celková plocha zdiva tl.80mm (bez otvorů)</t>
  </si>
  <si>
    <t>18,6</t>
  </si>
  <si>
    <t>Ploch_zdivo250</t>
  </si>
  <si>
    <t>Plocha zdiva tl.250mm  (bez otvorů)</t>
  </si>
  <si>
    <t>38,665</t>
  </si>
  <si>
    <t>Ploch_zdivo440</t>
  </si>
  <si>
    <t>Plocha zdiva tl.440 mm, po odečtení otvorů</t>
  </si>
  <si>
    <t>144,15</t>
  </si>
  <si>
    <t>Plocha_obklad</t>
  </si>
  <si>
    <t>Plocha keramických obkladů</t>
  </si>
  <si>
    <t>93,124</t>
  </si>
  <si>
    <t>Podhled_přistř</t>
  </si>
  <si>
    <t>Plocha podhledu přístřešku</t>
  </si>
  <si>
    <t>m28,88</t>
  </si>
  <si>
    <t>91,553</t>
  </si>
  <si>
    <t>SDK_přístřešek</t>
  </si>
  <si>
    <t>Plocha SDK stropu v přístřešku</t>
  </si>
  <si>
    <t>92</t>
  </si>
  <si>
    <t>Vnější_špalety</t>
  </si>
  <si>
    <t>Plocha vnějších špalet</t>
  </si>
  <si>
    <t>26,794</t>
  </si>
  <si>
    <t>Vnitř_špalety</t>
  </si>
  <si>
    <t>Plocha vnitřních špalet</t>
  </si>
  <si>
    <t>10,335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</si>
  <si>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</si>
  <si>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</si>
  <si>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</si>
  <si>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</si>
  <si>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</si>
  <si>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</si>
  <si>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</si>
  <si>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</si>
  <si>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</si>
  <si>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</si>
  <si>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765 - Krytina skládaná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</si>
  <si>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</si>
  <si>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</si>
  <si>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</si>
  <si>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</si>
  <si>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</si>
  <si>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N00 - Ostatní profese  - viz. samostatné rozpočty v PD profesí</t>
  </si>
  <si>
    <t>121151105</t>
  </si>
  <si>
    <t>Sejmutí ornice strojně při souvislé ploše do 100 m2, tl. vrstvy přes 250 do 300 mm</t>
  </si>
  <si>
    <t>-1572906442</t>
  </si>
  <si>
    <t>132251254</t>
  </si>
  <si>
    <t>Hloubení nezapažených rýh šířky přes 800 do 2 000 mm strojně s urovnáním dna do předepsaného profilu a spádu v hornině třídy těžitelnosti I skupiny 3 přes 100 do 500 m3</t>
  </si>
  <si>
    <t>1797319394</t>
  </si>
  <si>
    <t>"D.1.1-2.01 PŮDORYS ZÁKLADŮ.pdf</t>
  </si>
  <si>
    <t>(10,600+18,700+31,000+8,600+6,250+10,050+2,660+1,035)*2,200*1,200</t>
  </si>
  <si>
    <t>(6,260+5,115+12,440)*1,400*1,200+12,440*1,400*0,850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</si>
  <si>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</si>
  <si>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</si>
  <si>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98995053</t>
  </si>
  <si>
    <t>meziskládka a zpět</t>
  </si>
  <si>
    <t>"ornice"650,0*0,300*2,0</t>
  </si>
  <si>
    <t>"výkopek"289,496*2,0</t>
  </si>
  <si>
    <t>167151111</t>
  </si>
  <si>
    <t>Nakládání, skládání a překládání neulehlého výkopku nebo sypaniny strojně nakládání, množství přes 100 m3, z hornin třídy těžitelnosti I, skupiny 1 až 3</t>
  </si>
  <si>
    <t>-2025376435</t>
  </si>
  <si>
    <t>" zpět k terenním úpravám a obsypům"484,496</t>
  </si>
  <si>
    <t>-1889153473</t>
  </si>
  <si>
    <t>181311105</t>
  </si>
  <si>
    <t>Rozprostření a urovnání ornice v rovině nebo ve svahu sklonu do 1:5 ručně při souvislé ploše, tl. vrstvy přes 250 do 300 mm</t>
  </si>
  <si>
    <t>-1786960991</t>
  </si>
  <si>
    <t>181912112</t>
  </si>
  <si>
    <t>Úprava pláně vyrovnáním výškových rozdílů ručně v hornině třídy těžitelnosti I skupiny 3 se zhutněním</t>
  </si>
  <si>
    <t>-930712437</t>
  </si>
  <si>
    <t>" Novostavba - D.1.1-2.01 PŮDORYS ZÁKLADŮ.pdf</t>
  </si>
  <si>
    <t>(10,600+18,700+31,000+8,600+6,250+10,050+2,660+1,035)*2,200</t>
  </si>
  <si>
    <t>(6,260+5,115+12,440)*1,400+12,440*1,400</t>
  </si>
  <si>
    <t>173,000</t>
  </si>
  <si>
    <t>Mezisoučet</t>
  </si>
  <si>
    <t>"zpevněné plochy"173,000</t>
  </si>
  <si>
    <t>871069408</t>
  </si>
  <si>
    <t>Zakládání</t>
  </si>
  <si>
    <t>271532212</t>
  </si>
  <si>
    <t>Podsyp pod základové konstrukce se zhutněním a urovnáním povrchu z kameniva hrubého, frakce 16 - 32 mm</t>
  </si>
  <si>
    <t>1352014442</t>
  </si>
  <si>
    <t>"S 4"</t>
  </si>
  <si>
    <t>(3,955*4,790+3,625*4,790+3,955*4,790+3,625*4,790+3,955*5,100+2,290*2,125+2,525*2,480+4,100*6,480)*0,300</t>
  </si>
  <si>
    <t>273321411</t>
  </si>
  <si>
    <t>Základy z betonu železového (bez výztuže) desky z betonu bez zvláštních nároků na prostředí tř. C 20/25</t>
  </si>
  <si>
    <t>-978698185</t>
  </si>
  <si>
    <t>"viz. v.č.D.1.1-2.02"Ploch_desky*0,150</t>
  </si>
  <si>
    <t>273351121</t>
  </si>
  <si>
    <t>Bednění základů desek zřízení</t>
  </si>
  <si>
    <t>-839385465</t>
  </si>
  <si>
    <t>"viz.v.č.D.1.1-2.02"(20,780*2,0+8,505*2,0)</t>
  </si>
  <si>
    <t>Obvod_zákldesky*0,150</t>
  </si>
  <si>
    <t>273351122</t>
  </si>
  <si>
    <t>Bednění základů desek odstranění</t>
  </si>
  <si>
    <t>-1204578693</t>
  </si>
  <si>
    <t>Obvod_zákldesky*0,15</t>
  </si>
  <si>
    <t>273361821</t>
  </si>
  <si>
    <t>Výztuž základů desek z betonářské oceli 10 505 (R) nebo BSt 500</t>
  </si>
  <si>
    <t>1736259495</t>
  </si>
  <si>
    <t>"dle tabulek výpisů v.č.D.1.2-2.01"</t>
  </si>
  <si>
    <t>0,56056</t>
  </si>
  <si>
    <t>274321311</t>
  </si>
  <si>
    <t>Základy z betonu železového (bez výztuže) pasy z betonu bez zvláštních nároků na prostředí tř. C 16/20</t>
  </si>
  <si>
    <t>-257432911</t>
  </si>
  <si>
    <t>"D.1.1-2.01 PŮDORYS ZÁKLADŮ.pdf, XC2"</t>
  </si>
  <si>
    <t>(9,580+9,980+9,235+7,180+11,580+20,800+8,450+7,250+8,800+1,500)*1,200*0,500</t>
  </si>
  <si>
    <t>(9,200+3,650+3,620+2,222+2,125+6,500)*0,400*0,050</t>
  </si>
  <si>
    <t>0,600*0,600*0,050</t>
  </si>
  <si>
    <t>274351121</t>
  </si>
  <si>
    <t>Bednění základů pasů rovné zřízení</t>
  </si>
  <si>
    <t>258036823</t>
  </si>
  <si>
    <t>(9,580+22,100+1,500+3,800+1,550+1,200+1,600+3,800+1,500+1,200+9,580+6,500+0,600+1,150+0,600+24,450)*0,500</t>
  </si>
  <si>
    <t>(9,300+7,180+9,300+7,180)*0,500</t>
  </si>
  <si>
    <t>((7,200+9,250+7,200)+(0,300+9,250))*0,500</t>
  </si>
  <si>
    <t>((8,800+5,680+8,800+5,680)+(1,020+0,600+1,020+0,600))*0,500</t>
  </si>
  <si>
    <t>274351122</t>
  </si>
  <si>
    <t>Bednění základů pasů rovné odstranění</t>
  </si>
  <si>
    <t>-1299799922</t>
  </si>
  <si>
    <t>274361821</t>
  </si>
  <si>
    <t>Výztuž základů pasů z betonářské oceli 10 505 (R) nebo BSt 500</t>
  </si>
  <si>
    <t>1305169444</t>
  </si>
  <si>
    <t>0,106164+0,37664</t>
  </si>
  <si>
    <t>Svislé a kompletní konstrukce</t>
  </si>
  <si>
    <t>311113135</t>
  </si>
  <si>
    <t>Nadzákladové zdi z tvárnic ztraceného bednění hladkých, včetně výplně z betonu třídy C 16/20, tloušťky zdiva přes 300 do 400 mm</t>
  </si>
  <si>
    <t>-797082531</t>
  </si>
  <si>
    <t>(4,175+0,400*2,0+9,235+20,770)*1,000</t>
  </si>
  <si>
    <t>(0,400*6,0+4,390*2,0+1,820+0,600*1,5)*1,000</t>
  </si>
  <si>
    <t>(10,780+10,000)*1,000</t>
  </si>
  <si>
    <t>(3,955+0,595*1,5+3,030)*1,000*3,0+(0,400+2,150)*1,000+(5,680+0,800)*1,000*2,0</t>
  </si>
  <si>
    <t>311236321</t>
  </si>
  <si>
    <t>Zdivo jednovrstvé zvukově izolační z cihel děrovaných z broušených cihel na tenkovrstvou maltu, pevnost cihel do P15, tl. zdiva 250 mm</t>
  </si>
  <si>
    <t>199841662</t>
  </si>
  <si>
    <t>"zastřešená část"(4,000+10,060)*2,750</t>
  </si>
  <si>
    <t>311236601</t>
  </si>
  <si>
    <t>Zdivo jednovrstvé zvukově izolační z cihel děrovaných z broušených cihel s vloženou izolací z minerální vlny na zdicí pěnu, pevnost cihel do P15, tl. zdiva 210 mm</t>
  </si>
  <si>
    <t>-2014475419</t>
  </si>
  <si>
    <t>"viz.v.č.D.1.1-2.03"</t>
  </si>
  <si>
    <t>(2,500+4,460+2,325*2,0+3,830+4,570+0,080+1,100+7,000)*3,000</t>
  </si>
  <si>
    <t>-(0,900*2,050+1,500*1,400+0,900*2,050+0,900*2,050+1,000*2,050)</t>
  </si>
  <si>
    <t>311238801</t>
  </si>
  <si>
    <t>Zdivo jednovrstvé tepelně izolační z cihel děrovaných broušených s integrovanou izolací z expandovaného (samozhášivého) polystyrenu na tenkovrstvou maltu, součinitel prostupu tepla U přes 0,14 do 0,18, pevnost cihel P8, tl. zdiva 380 mm</t>
  </si>
  <si>
    <t>260656356</t>
  </si>
  <si>
    <t>"obvodové zdivo"</t>
  </si>
  <si>
    <t>(8,000+4,025+0,440*2,0+2,085+7,380-0,440*2,0+4,025)*0,250</t>
  </si>
  <si>
    <t>(20,880+10,880+10,000)*0,250</t>
  </si>
  <si>
    <t>"odpočet otvorů"-(1,250*0,25+1,750*0,25)</t>
  </si>
  <si>
    <t>311238803</t>
  </si>
  <si>
    <t>Zdivo jednovrstvé tepelně izolační z cihel děrovaných broušených s integrovanou izolací z expandovaného (samozhášivého) polystyrenu na tenkovrstvou maltu, součinitel prostupu tepla U do 0,14, pevnost cihel P8, tl. zdiva 440 mm</t>
  </si>
  <si>
    <t>-1748788799</t>
  </si>
  <si>
    <t>(8,000+4,025+0,440*2,0+2,085+7,380-0,440*2,0+4,025)*(2,700-0,250)</t>
  </si>
  <si>
    <t>(20,880+10,880+10,000)*(2,700-0,250)</t>
  </si>
  <si>
    <t>2,600*0,440*4,0</t>
  </si>
  <si>
    <t>"odpočet otvorů"-(1,000*1,425+1,250*2,275+2,000*2,000*6,0+0,750*0,750*7,0+1,750*2,275+1,250*1,375*2,0+2,020*2,200)</t>
  </si>
  <si>
    <t>311361821</t>
  </si>
  <si>
    <t>Výztuž nadzákladových zdí nosných svislých nebo odkloněných od svislice, rovných nebo oblých z betonářské oceli 10 505 (R) nebo BSt 500</t>
  </si>
  <si>
    <t>-696490364</t>
  </si>
  <si>
    <t>1,44899</t>
  </si>
  <si>
    <t>31423610R</t>
  </si>
  <si>
    <t>Komínové těleso jednoprůduchové</t>
  </si>
  <si>
    <t>-1012305247</t>
  </si>
  <si>
    <t>"kompletní realizace dle PD a TZ včetně všech komponentů a prací spojených s realizací, dvířka,komínová hlava, klobouk atd."1,0</t>
  </si>
  <si>
    <t>317168051</t>
  </si>
  <si>
    <t>Překlady keramické vysoké osazené do maltového lože, šířky překladu 70 mm výšky 238 mm, délky 1000 mm</t>
  </si>
  <si>
    <t>-1361178052</t>
  </si>
  <si>
    <t>viz. výpis překladů v.č.D.1.1-2.03</t>
  </si>
  <si>
    <t>28,0</t>
  </si>
  <si>
    <t>317168052</t>
  </si>
  <si>
    <t>Překlady keramické vysoké osazené do maltového lože, šířky překladu 70 mm výšky 238 mm, délky 1250 mm</t>
  </si>
  <si>
    <t>-365897303</t>
  </si>
  <si>
    <t>317168053</t>
  </si>
  <si>
    <t>Překlady keramické vysoké osazené do maltového lože, šířky překladu 70 mm výšky 238 mm, délky 1500 mm</t>
  </si>
  <si>
    <t>180855060</t>
  </si>
  <si>
    <t>317168055</t>
  </si>
  <si>
    <t>Překlady keramické vysoké osazené do maltového lože, šířky překladu 70 mm výšky 238 mm, délky 2000 mm</t>
  </si>
  <si>
    <t>-1959681075</t>
  </si>
  <si>
    <t>317168056</t>
  </si>
  <si>
    <t>Překlady keramické vysoké osazené do maltového lože, šířky překladu 70 mm výšky 238 mm, délky 2250 mm</t>
  </si>
  <si>
    <t>1082779759</t>
  </si>
  <si>
    <t>317168058</t>
  </si>
  <si>
    <t>Překlady keramické vysoké osazené do maltového lože, šířky překladu 70 mm výšky 238 mm, délky 2750 mm</t>
  </si>
  <si>
    <t>503076920</t>
  </si>
  <si>
    <t>317168059</t>
  </si>
  <si>
    <t>Překlady keramické vysoké osazené do maltového lože, šířky překladu 70 mm výšky 238 mm, délky 3000 mm</t>
  </si>
  <si>
    <t>1237665501</t>
  </si>
  <si>
    <t>317168252</t>
  </si>
  <si>
    <t>Překlady keramické roletové určené pro zabudování rolet nebo žaluzií osazené do maltového lože, výšky překladu 238 mm pro tloušťku zdiva přes 400 do 500 mm, délky 1500 mm</t>
  </si>
  <si>
    <t>-1365882234</t>
  </si>
  <si>
    <t>317168253</t>
  </si>
  <si>
    <t>Překlady keramické roletové určené pro zabudování rolet nebo žaluzií osazené do maltového lože, výšky překladu 238 mm pro tloušťku zdiva přes 400 do 500 mm, délky 1750 mm</t>
  </si>
  <si>
    <t>1082926819</t>
  </si>
  <si>
    <t>317168256</t>
  </si>
  <si>
    <t>Překlady keramické roletové určené pro zabudování rolet nebo žaluzií osazené do maltového lože, výšky překladu 238 mm pro tloušťku zdiva přes 400 do 500 mm, délky 2500 mm</t>
  </si>
  <si>
    <t>-988732314</t>
  </si>
  <si>
    <t>317998115</t>
  </si>
  <si>
    <t>Izolace tepelná mezi překlady z pěnového polystyrenu výšky 24 cm, tloušťky 100 mm</t>
  </si>
  <si>
    <t>-1627216009</t>
  </si>
  <si>
    <t>"žaluziové překlady"</t>
  </si>
  <si>
    <t>2,500*6,0+1,750*3,0+1,500*1,0</t>
  </si>
  <si>
    <t>330321510</t>
  </si>
  <si>
    <t>Sloupy, pilíře, táhla, rámové stojky, vzpěry z betonu železového (bez výztuže) bez zvláštních nároků na vliv prostředí tř. C 20/25</t>
  </si>
  <si>
    <t>1538164959</t>
  </si>
  <si>
    <t>"sloupy"</t>
  </si>
  <si>
    <t>0,600*0,600*1,300*4,0</t>
  </si>
  <si>
    <t>331351325</t>
  </si>
  <si>
    <t>Bednění hranatých sloupů a pilířů včetně vzepření průřezu pravoúhlého čtyřúhelníka výšky přes 4 do 6 m, průřezu přes 0,16 m2 zřízení</t>
  </si>
  <si>
    <t>-821186548</t>
  </si>
  <si>
    <t>(0,600+0,600)*2,0*1,300*4,0</t>
  </si>
  <si>
    <t>331351326</t>
  </si>
  <si>
    <t>Bednění hranatých sloupů a pilířů včetně vzepření průřezu pravoúhlého čtyřúhelníka výšky přes 4 do 6 m, průřezu přes 0,16 m2 odstranění</t>
  </si>
  <si>
    <t>-114835485</t>
  </si>
  <si>
    <t>331361821</t>
  </si>
  <si>
    <t>Výztuž sloupů, pilířů, rámových stojek, táhel nebo vzpěr hranatých svislých nebo šikmých (odkloněných) z betonářské oceli 10 505 (R) nebo BSt 500</t>
  </si>
  <si>
    <t>-1574822536</t>
  </si>
  <si>
    <t>"vyztučení 120kg/m3 - nutno upřesnit stat.výpočtem"</t>
  </si>
  <si>
    <t>1,872*0,120</t>
  </si>
  <si>
    <t>342244231</t>
  </si>
  <si>
    <t>Příčky jednoduché z cihel děrovaných broušených, na zdicí PUR pěnu, pevnost cihel do P15, tl. příčky 80 mm</t>
  </si>
  <si>
    <t>1635197820</t>
  </si>
  <si>
    <t>(0,880+0,765+1,600+2,400*2,0)*3,000</t>
  </si>
  <si>
    <t>-0,900*2,050*3,0</t>
  </si>
  <si>
    <t>342244241</t>
  </si>
  <si>
    <t>Příčky jednoduché z cihel děrovaných broušených, na zdicí PUR pěnu, pevnost cihel do P15, tl. příčky 115 mm</t>
  </si>
  <si>
    <t>-28708059</t>
  </si>
  <si>
    <t>(1,835+2,400+0,400)*3,000</t>
  </si>
  <si>
    <t>342291121</t>
  </si>
  <si>
    <t>Ukotvení příček plochými kotvami, do konstrukce cihelné</t>
  </si>
  <si>
    <t>-987780563</t>
  </si>
  <si>
    <t>16,0*3,000</t>
  </si>
  <si>
    <t>Vodorovné konstrukce</t>
  </si>
  <si>
    <t>41723821R</t>
  </si>
  <si>
    <t>Obezdívka ztužujícího věnce keramickými věncovkami včetně tepelné izolace z pěnového polystyrenu tl. 150 mm jednostranná, výška věnce přes 210 do 250 mm</t>
  </si>
  <si>
    <t>1216784032</t>
  </si>
  <si>
    <t>"obvod vnitřní část, kompletní realizace dle PD a TZ a přířezů"</t>
  </si>
  <si>
    <t>(0,250+8,190+0,440+20,880)*2,0</t>
  </si>
  <si>
    <t>41723823R</t>
  </si>
  <si>
    <t>Obezdívka ztužujícího věnce keramickými věncovkami bez tepelné izolace jednostranná, výška věnce přes 210 do 250 mm</t>
  </si>
  <si>
    <t>1491119530</t>
  </si>
  <si>
    <t>"obvod vnější   části věnce"</t>
  </si>
  <si>
    <t>Obvod_věnec*1,5</t>
  </si>
  <si>
    <t>417321414</t>
  </si>
  <si>
    <t>Ztužující pásy a věnce z betonu železového (bez výztuže) tř. C 20/25</t>
  </si>
  <si>
    <t>2076109360</t>
  </si>
  <si>
    <t>"viz.v.č. D.1.2-2.02"</t>
  </si>
  <si>
    <t>"P1"0,220*0,250*(20,400+6,500+10,200+1,360+10,350+8,000)</t>
  </si>
  <si>
    <t>"P2"0,440*0,250*(1,400*2,0+10,100)</t>
  </si>
  <si>
    <t>"P3,7,8"0,440*0,250*(6,500+8,190+6,500)</t>
  </si>
  <si>
    <t>"P4"0,250*0,250*10,400</t>
  </si>
  <si>
    <t>"P5"0,250*0,440*10,400</t>
  </si>
  <si>
    <t>"P6"0,250*0,250*8,190</t>
  </si>
  <si>
    <t>417351115</t>
  </si>
  <si>
    <t>Bednění bočnic ztužujících pásů a věnců včetně vzpěr zřízení</t>
  </si>
  <si>
    <t>-1258209917</t>
  </si>
  <si>
    <t>"P1"0,250*2,0*(20,400+6,500+10,200+1,360+10,350+8,000)</t>
  </si>
  <si>
    <t>"P2"0,250*2,0*(1,400*2,0+10,100)</t>
  </si>
  <si>
    <t>"P3,7,8"0,250*2,0*(6,500+8,190+6,500)</t>
  </si>
  <si>
    <t>"P4"0,250*2,0*10,400</t>
  </si>
  <si>
    <t>"P5"0,250*2,0*10,400</t>
  </si>
  <si>
    <t>"P6"0,250*2,0*8,190</t>
  </si>
  <si>
    <t>417351116</t>
  </si>
  <si>
    <t>Bednění bočnic ztužujících pásů a věnců včetně vzpěr odstranění</t>
  </si>
  <si>
    <t>187502509</t>
  </si>
  <si>
    <t>417361821</t>
  </si>
  <si>
    <t>Výztuž ztužujících pásů a věnců z betonářské oceli 10 505 (R) nebo BSt 500</t>
  </si>
  <si>
    <t>563885934</t>
  </si>
  <si>
    <t>"viz.v.č. D.1.2-2.02, výpis profilů"1,240853</t>
  </si>
  <si>
    <t>Komunikace pozemní</t>
  </si>
  <si>
    <t>564231111</t>
  </si>
  <si>
    <t>Podklad nebo podsyp ze štěrkopísku ŠP s rozprostřením, vlhčením a zhutněním, po zhutnění tl. 100 mm</t>
  </si>
  <si>
    <t>1500927985</t>
  </si>
  <si>
    <t>"zpevněná plocha"173,00</t>
  </si>
  <si>
    <t>564730011</t>
  </si>
  <si>
    <t>Podklad nebo kryt z kameniva hrubého drceného vel. 8-16 mm s rozprostřením a zhutněním, po zhutnění tl. 100 mm</t>
  </si>
  <si>
    <t>1926279281</t>
  </si>
  <si>
    <t>564750111</t>
  </si>
  <si>
    <t>Podklad nebo kryt z kameniva hrubého drceného vel. 16-32 mm s rozprostřením a zhutněním, po zhutnění tl. 150 mm</t>
  </si>
  <si>
    <t>856418932</t>
  </si>
  <si>
    <t>"okapový chodník - okolo budovy " (4,000+32,190+0,500+0,440+1,665+0,210)*0,500</t>
  </si>
  <si>
    <t>564760111</t>
  </si>
  <si>
    <t>Podklad nebo kryt z kameniva hrubého drceného vel. 16-32 mm s rozprostřením a zhutněním, po zhutnění tl. 200 mm</t>
  </si>
  <si>
    <t>-1540815421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</si>
  <si>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</si>
  <si>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</si>
  <si>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-548279500</t>
  </si>
  <si>
    <t>59246018</t>
  </si>
  <si>
    <t>dlažba velkoformátová betonová plochy do 0,5m2 tl 80mm přírodní</t>
  </si>
  <si>
    <t>1076647041</t>
  </si>
  <si>
    <t>173*1,02 'Přepočtené koeficientem množství</t>
  </si>
  <si>
    <t>Úpravy povrchů, podlahy a osazování výplní</t>
  </si>
  <si>
    <t>612131321</t>
  </si>
  <si>
    <t>Podkladní a spojovací vrstva vnitřních omítaných ploch penetrace akrylát-silikonová nanášená strojně stěn</t>
  </si>
  <si>
    <t>212976133</t>
  </si>
  <si>
    <t>Ploch_zdivo440+(Ploch_zdivo250+Ploch_zdiva115+Ploch_zdiva80)*2,0+Vnitř_špalety</t>
  </si>
  <si>
    <t>612321121</t>
  </si>
  <si>
    <t>Omítka vápenocementová vnitřních ploch nanášená ručně jednovrstvá, tloušťky do 10 mm hladká svislých konstrukcí stěn</t>
  </si>
  <si>
    <t>-1321123410</t>
  </si>
  <si>
    <t>612322321</t>
  </si>
  <si>
    <t>Omítka vápenocementová lehčená vnitřních ploch nanášená strojně jednovrstvá, tloušťky do 10 mm hladká svislých konstrukcí stěn</t>
  </si>
  <si>
    <t>1866531055</t>
  </si>
  <si>
    <t>Ploch_zdivo440+(Ploch_zdivo250+Ploch_zdiva115+Ploch_zdiva80)*2,0+Vnitř_špalety-Plocha_obklad</t>
  </si>
  <si>
    <t>612322391</t>
  </si>
  <si>
    <t>Omítka vápenocementová lehčená vnitřních ploch nanášená strojně Příplatek k cenám za každých dalších i započatých 5 mm tloušťky omítky přes 10 mm stěn</t>
  </si>
  <si>
    <t>2139654630</t>
  </si>
  <si>
    <t>(Ploch_zdivo440+(Ploch_zdivo250+Ploch_zdiva115+Ploch_zdiva80)*2,0+Vnitř_špalety-Plocha_obklad)*2,0</t>
  </si>
  <si>
    <t>621211011</t>
  </si>
  <si>
    <t>Montáž kontaktního zateplení lepením a mechanickým kotvením z polystyrenových desek nebo z kombinovaných desek na vnější podhledy, tloušťky desek přes 40 do 80 mm</t>
  </si>
  <si>
    <t>-1005442429</t>
  </si>
  <si>
    <t>Obvod_zákldesky*1,000</t>
  </si>
  <si>
    <t>28376440</t>
  </si>
  <si>
    <t>deska z polystyrénu XPS, hrana rovná a strukturovaný povrch 300kPa tl 50mm</t>
  </si>
  <si>
    <t>1210525223</t>
  </si>
  <si>
    <t>58,57*1,02 'Přepočtené koeficientem množství</t>
  </si>
  <si>
    <t>622131121</t>
  </si>
  <si>
    <t>Podkladní a spojovací vrstva vnějších omítaných ploch penetrace nanášená ručně stěn</t>
  </si>
  <si>
    <t>991540008</t>
  </si>
  <si>
    <t>"pod stěrku,pod nátěr)</t>
  </si>
  <si>
    <t>(Ploch_zdivo250*2,0+2,750*0,250)*2,0</t>
  </si>
  <si>
    <t>(Ploch_zdivo440+Vnější_špalety)*2,0</t>
  </si>
  <si>
    <t>Ploch_sloupy*2,0</t>
  </si>
  <si>
    <t>"odpočet zdiva 380mm"-16,100</t>
  </si>
  <si>
    <t>622142001</t>
  </si>
  <si>
    <t>Potažení vnějších ploch pletivem v ploše nebo pruzích, na plném podkladu sklovláknitým vtlačením do tmelu stěn</t>
  </si>
  <si>
    <t>731917671</t>
  </si>
  <si>
    <t>Ploch_zdivo250*2,0+2,750*0,250</t>
  </si>
  <si>
    <t>Ploch_zdivo440+Vnější_špalety</t>
  </si>
  <si>
    <t>"XPS"Obvod_zákldesky*0,700</t>
  </si>
  <si>
    <t>622252002</t>
  </si>
  <si>
    <t>Montáž profilů kontaktního zateplení ostatních stěnových, dilatačních apod. lepených do tmelu</t>
  </si>
  <si>
    <t>-1542905400</t>
  </si>
  <si>
    <t>28342205</t>
  </si>
  <si>
    <t>profil začišťovací PVC 6mm s výztužnou tkaninou pro ostění ETICS</t>
  </si>
  <si>
    <t>-1980961147</t>
  </si>
  <si>
    <t>"výplně otvorů"</t>
  </si>
  <si>
    <t>2,120+1,750+1,650*2,0+2,275*2,0*4,0</t>
  </si>
  <si>
    <t>0,900+2,200*2,0+2,000*3,0*6,0+(1,375*2,0+1,250)*2,0+0,750*3,0*7,0+1,000+1,425*2,0</t>
  </si>
  <si>
    <t>59051486</t>
  </si>
  <si>
    <t>profil rohový PVC 15x15mm s výztužnou tkaninou š 100mm pro ETICS</t>
  </si>
  <si>
    <t>-1464964010</t>
  </si>
  <si>
    <t>12,0*3,0</t>
  </si>
  <si>
    <t>59051500</t>
  </si>
  <si>
    <t>profil dilatační stěnový PVC s výztužnou tkaninou pro ETICS</t>
  </si>
  <si>
    <t>641791304</t>
  </si>
  <si>
    <t>59051510</t>
  </si>
  <si>
    <t>profil začišťovací s okapnicí PVC s výztužnou tkaninou pro nadpraží ETICS</t>
  </si>
  <si>
    <t>-1465880779</t>
  </si>
  <si>
    <t>2,120+1,750+1,650*2,0</t>
  </si>
  <si>
    <t>0,900+2,000*6,0+1,250*2,0+0,750*7,0+1,000</t>
  </si>
  <si>
    <t>59051512</t>
  </si>
  <si>
    <t>profil začišťovací s okapnicí PVC s výztužnou tkaninou pro parapet ETICS</t>
  </si>
  <si>
    <t>-1635598688</t>
  </si>
  <si>
    <t>69</t>
  </si>
  <si>
    <t>622511101</t>
  </si>
  <si>
    <t>Omítka tenkovrstvá akrylátová vnějších ploch probarvená, včetně penetrace podkladu mozaiková jemnozrnná stěn</t>
  </si>
  <si>
    <t>1236341526</t>
  </si>
  <si>
    <t>"marmolit - sokl, odměřeno z výkresů</t>
  </si>
  <si>
    <t>Ploch_marmolit</t>
  </si>
  <si>
    <t>31,190*0,525+4,000</t>
  </si>
  <si>
    <t>70</t>
  </si>
  <si>
    <t>622811003</t>
  </si>
  <si>
    <t>Omítka tepelně izolační vnějších ploch stěn prováděná ručně v 1 vrstvě, tloušťky přes 30 do 40 mm</t>
  </si>
  <si>
    <t>1602899221</t>
  </si>
  <si>
    <t>71</t>
  </si>
  <si>
    <t>632441220</t>
  </si>
  <si>
    <t>Potěr anhydritový samonivelační litý tř. C 25, tl. přes 45 do 50 mm</t>
  </si>
  <si>
    <t>-1546702651</t>
  </si>
  <si>
    <t>72</t>
  </si>
  <si>
    <t>632441292</t>
  </si>
  <si>
    <t>Potěr anhydritový samonivelační litý Příplatek k cenám za každých dalších i započatých 5 mm tloušťky přes 50 mm tř. C 25</t>
  </si>
  <si>
    <t>1934677263</t>
  </si>
  <si>
    <t>73</t>
  </si>
  <si>
    <t>633811111</t>
  </si>
  <si>
    <t>Broušení betonových podlah nerovností do 2 mm (stržení šlemu)</t>
  </si>
  <si>
    <t>1563290225</t>
  </si>
  <si>
    <t>74</t>
  </si>
  <si>
    <t>637121111</t>
  </si>
  <si>
    <t>Okapový chodník z kameniva s udusáním a urovnáním povrchu z kačírku tl. 100 mm</t>
  </si>
  <si>
    <t>131014651</t>
  </si>
  <si>
    <t>"okolo budovy" (4,000+32,190+0,500+0,440+1,665+0,210)*0,500</t>
  </si>
  <si>
    <t>75</t>
  </si>
  <si>
    <t>642942111</t>
  </si>
  <si>
    <t>Osazování zárubní nebo rámů kovových dveřních lisovaných nebo z úhelníků bez dveřních křídel na cementovou maltu, plochy otvoru do 2,5 m2</t>
  </si>
  <si>
    <t>1925655366</t>
  </si>
  <si>
    <t>"T/1"1,0</t>
  </si>
  <si>
    <t>"T/2"7,0</t>
  </si>
  <si>
    <t>"T/3"1,0</t>
  </si>
  <si>
    <t>76</t>
  </si>
  <si>
    <t>55331498</t>
  </si>
  <si>
    <t>zárubeň jednokřídlá ocelová pro zdění tl stěny 210-250mm rozměru 900/1970, 2100mm</t>
  </si>
  <si>
    <t>-1984938183</t>
  </si>
  <si>
    <t>"T1"1,0</t>
  </si>
  <si>
    <t>77</t>
  </si>
  <si>
    <t>55331487</t>
  </si>
  <si>
    <t>zárubeň jednokřídlá ocelová pro zdění tl stěny 110-150mm rozměru 800/1970, 2100mm</t>
  </si>
  <si>
    <t>-1088956192</t>
  </si>
  <si>
    <t>"T2"4,0</t>
  </si>
  <si>
    <t>78</t>
  </si>
  <si>
    <t>55331486</t>
  </si>
  <si>
    <t>zárubeň jednokřídlá ocelová pro zdění tl stěny 110-150mm rozměru 700/1970, 2100mm</t>
  </si>
  <si>
    <t>-1969853919</t>
  </si>
  <si>
    <t>79</t>
  </si>
  <si>
    <t>55331497</t>
  </si>
  <si>
    <t>zárubeň jednokřídlá ocelová pro zdění tl stěny 210-250mm rozměru 800/1970, 2100mm</t>
  </si>
  <si>
    <t>1127326956</t>
  </si>
  <si>
    <t>"T2"3,0</t>
  </si>
  <si>
    <t>80</t>
  </si>
  <si>
    <t>916131112</t>
  </si>
  <si>
    <t>Osazení silničního obrubníku betonového se zřízením lože, s vyplněním a zatřením spár cementovou maltou ležatého bez boční opěry, do lože z betonu prostého</t>
  </si>
  <si>
    <t>546118310</t>
  </si>
  <si>
    <t>"napojení na stávající komunikaci"3,000</t>
  </si>
  <si>
    <t>81</t>
  </si>
  <si>
    <t>59217032</t>
  </si>
  <si>
    <t>obrubník betonový silniční 1000x150x150mm</t>
  </si>
  <si>
    <t>1615865300</t>
  </si>
  <si>
    <t>3*1,02 'Přepočtené koeficientem množství</t>
  </si>
  <si>
    <t>82</t>
  </si>
  <si>
    <t>916331111</t>
  </si>
  <si>
    <t>Osazení zahradního obrubníku betonového s ložem tl. od 50 do 100 mm z betonu prostého tř. C 12/15 bez boční opěry</t>
  </si>
  <si>
    <t>-1096188884</t>
  </si>
  <si>
    <t>"okapový chodník - okolo budovy " 4,000+32,190+0,500+0,440+1,665+0,210</t>
  </si>
  <si>
    <t>"komunikace"31,190+1,750+9,000+8,000+13,000*2,0</t>
  </si>
  <si>
    <t>83</t>
  </si>
  <si>
    <t>59217001</t>
  </si>
  <si>
    <t>obrubník betonový zahradní 1000x50x250mm</t>
  </si>
  <si>
    <t>-1518293188</t>
  </si>
  <si>
    <t>84</t>
  </si>
  <si>
    <t>919726221</t>
  </si>
  <si>
    <t>Geotextilie tkaná pro vyztužení, separaci nebo filtraci z polyesteru, podélná/příčná pevnost v tahu 100/50 kN/m</t>
  </si>
  <si>
    <t>-78775245</t>
  </si>
  <si>
    <t>85</t>
  </si>
  <si>
    <t>941211111</t>
  </si>
  <si>
    <t>Montáž lešení řadového rámového lehkého pracovního s podlahami s provozním zatížením tř. 3 do 200 kg/m2 šířky tř. SW06 přes 0,6 do 0,9 m, výšky do 10 m</t>
  </si>
  <si>
    <t>CS ÚRS 2019 02</t>
  </si>
  <si>
    <t>-1106512701</t>
  </si>
  <si>
    <t>(32,015+2,000+9,500*2,000)*4,500</t>
  </si>
  <si>
    <t>86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</si>
  <si>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</si>
  <si>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</si>
  <si>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376561003</t>
  </si>
  <si>
    <t>"60dnů"238,568*60,0</t>
  </si>
  <si>
    <t>87</t>
  </si>
  <si>
    <t>941211811</t>
  </si>
  <si>
    <t>Demontáž lešení řadového rámového lehkého pracovního s provozním zatížením tř. 3 do 200 kg/m2 šířky tř. SW06 přes 0,6 do 0,9 m, výšky do 10 m</t>
  </si>
  <si>
    <t>-1364891024</t>
  </si>
  <si>
    <t>88</t>
  </si>
  <si>
    <t>949121112</t>
  </si>
  <si>
    <t>Montáž lešení lehkého kozového dílcového o výšce lešeňové podlahy přes 1,2 do 1,9 m</t>
  </si>
  <si>
    <t>sada</t>
  </si>
  <si>
    <t>1566018266</t>
  </si>
  <si>
    <t>89</t>
  </si>
  <si>
    <t>949121212</t>
  </si>
  <si>
    <t>Montáž lešení lehkého kozového dílcového Příplatek za první a každý další den použití lešení k ceně -1112</t>
  </si>
  <si>
    <t>-627746429</t>
  </si>
  <si>
    <t>"60dnů"60,0*3,0</t>
  </si>
  <si>
    <t>90</t>
  </si>
  <si>
    <t>949121812</t>
  </si>
  <si>
    <t>Demontáž lešení lehkého kozového dílcového o výšce lešeňové podlahy přes 1,2 do 1,9 m</t>
  </si>
  <si>
    <t>-785426400</t>
  </si>
  <si>
    <t>91</t>
  </si>
  <si>
    <t>952901114</t>
  </si>
  <si>
    <t>Vyčištění budov nebo objektů před předáním do užívání budov bytové nebo občanské výstavby, světlé výšky podlaží přes 4 m</t>
  </si>
  <si>
    <t>1666317148</t>
  </si>
  <si>
    <t>953943212</t>
  </si>
  <si>
    <t>Osazování drobných kovových předmětů kotvených do stěny skříně pro hasicí přístroj</t>
  </si>
  <si>
    <t>-1805320906</t>
  </si>
  <si>
    <t>93</t>
  </si>
  <si>
    <t>44983131</t>
  </si>
  <si>
    <t>skříňka na RHP</t>
  </si>
  <si>
    <t>833492454</t>
  </si>
  <si>
    <t>94</t>
  </si>
  <si>
    <t>44932112</t>
  </si>
  <si>
    <t>přístroj hasicí ruční práškový PG 4 LE</t>
  </si>
  <si>
    <t>820052523</t>
  </si>
  <si>
    <t>95</t>
  </si>
  <si>
    <t>75139802R</t>
  </si>
  <si>
    <t>Montáž ostatních zařízení větrací mřížky stěnové, průřezu do 0,040 m2</t>
  </si>
  <si>
    <t>158145033</t>
  </si>
  <si>
    <t>96</t>
  </si>
  <si>
    <t>55341420</t>
  </si>
  <si>
    <t>průvětrník bez klapek se sítí 100x100mm</t>
  </si>
  <si>
    <t>-2070588305</t>
  </si>
  <si>
    <t>998</t>
  </si>
  <si>
    <t>Přesun hmot</t>
  </si>
  <si>
    <t>97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</si>
  <si>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</si>
  <si>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</si>
  <si>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1400439164</t>
  </si>
  <si>
    <t>711</t>
  </si>
  <si>
    <t>Izolace proti vodě, vlhkosti a plynům</t>
  </si>
  <si>
    <t>98</t>
  </si>
  <si>
    <t>711111001</t>
  </si>
  <si>
    <t>Provedení izolace proti zemní vlhkosti natěradly a tmely za studena na ploše vodorovné V nátěrem penetračním</t>
  </si>
  <si>
    <t>-816243925</t>
  </si>
  <si>
    <t>99</t>
  </si>
  <si>
    <t>711112001</t>
  </si>
  <si>
    <t>Provedení izolace proti zemní vlhkosti natěradly a tmely za studena na ploše svislé S nátěrem penetračním</t>
  </si>
  <si>
    <t>1528142481</t>
  </si>
  <si>
    <t>100</t>
  </si>
  <si>
    <t>11163150</t>
  </si>
  <si>
    <t>lak penetrační asfaltový</t>
  </si>
  <si>
    <t>1769588720</t>
  </si>
  <si>
    <t>167,448+59,520*1,000</t>
  </si>
  <si>
    <t>226,968*0,0004 'Přepočtené koeficientem množství</t>
  </si>
  <si>
    <t>101</t>
  </si>
  <si>
    <t>711141559</t>
  </si>
  <si>
    <t>Provedení izolace proti zemní vlhkosti pásy přitavením NAIP na ploše vodorovné V</t>
  </si>
  <si>
    <t>-565620259</t>
  </si>
  <si>
    <t>102</t>
  </si>
  <si>
    <t>62836110</t>
  </si>
  <si>
    <t>pás asfaltový natavitelný oxidovaný tl 4,0mm s vložkou z hliníkové fólie / hliníkové fólie s textilií, se spalitelnou PE folií nebo jemnozrnným minerálním posypem</t>
  </si>
  <si>
    <t>686608511</t>
  </si>
  <si>
    <t>167,448*1,15 'Přepočtené koeficientem množství</t>
  </si>
  <si>
    <t>103</t>
  </si>
  <si>
    <t>711142559</t>
  </si>
  <si>
    <t>Provedení izolace proti zemní vlhkosti pásy přitavením NAIP na ploše svislé S</t>
  </si>
  <si>
    <t>-1773833230</t>
  </si>
  <si>
    <t xml:space="preserve">Svislá + vytažení vodorovné </t>
  </si>
  <si>
    <t>Obvod_zákldesky*(1,000+0,300)+(10,310+4,000+0,250)*2,0*1,000</t>
  </si>
  <si>
    <t>104</t>
  </si>
  <si>
    <t>1603315565</t>
  </si>
  <si>
    <t>105,261*1,15 'Přepočtené koeficientem množství</t>
  </si>
  <si>
    <t>105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</si>
  <si>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</si>
  <si>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</si>
  <si>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</si>
  <si>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-1838734207</t>
  </si>
  <si>
    <t>713</t>
  </si>
  <si>
    <t>Izolace tepelné</t>
  </si>
  <si>
    <t>106</t>
  </si>
  <si>
    <t>713111111</t>
  </si>
  <si>
    <t>Montáž tepelné izolace stropů rohožemi, pásy, dílci, deskami, bloky (izolační materiál ve specifikaci) vrchem bez překrytí lepenkou kladenými volně</t>
  </si>
  <si>
    <t>1105972380</t>
  </si>
  <si>
    <t>Plocha_stropu</t>
  </si>
  <si>
    <t>"izolace stropu"(10,880*8,880+10,400*6,500)*2,0</t>
  </si>
  <si>
    <t>Podhled_přistř*2,0</t>
  </si>
  <si>
    <t>107</t>
  </si>
  <si>
    <t>63148104</t>
  </si>
  <si>
    <t>deska tepelně izolační minerální univerzální λ=0,038-0,039 tl 100mm</t>
  </si>
  <si>
    <t>248491508</t>
  </si>
  <si>
    <t>"izolace stropu"(10,880*8,880+10,400*6,500)</t>
  </si>
  <si>
    <t>255,767*1,1 'Přepočtené koeficientem množství</t>
  </si>
  <si>
    <t>108</t>
  </si>
  <si>
    <t>63148106</t>
  </si>
  <si>
    <t>deska tepelně izolační minerální univerzální λ=0,038-0,039 tl 140mm</t>
  </si>
  <si>
    <t>518987602</t>
  </si>
  <si>
    <t>109</t>
  </si>
  <si>
    <t>713121121</t>
  </si>
  <si>
    <t>Montáž tepelné izolace podlah rohožemi, pásy, deskami, dílci, bloky (izolační materiál ve specifikaci) kladenými volně dvouvrstvá</t>
  </si>
  <si>
    <t>-1716594522</t>
  </si>
  <si>
    <t>110</t>
  </si>
  <si>
    <t>28375909</t>
  </si>
  <si>
    <t>deska EPS 150 do plochých střech a podlah λ=0,035 tl 50mm</t>
  </si>
  <si>
    <t>1830625724</t>
  </si>
  <si>
    <t>131,33*1,04 'Přepočtené koeficientem množství</t>
  </si>
  <si>
    <t>111</t>
  </si>
  <si>
    <t>28375914</t>
  </si>
  <si>
    <t>deska EPS 150 do plochých střech a podlah λ=0,035 tl 100mm</t>
  </si>
  <si>
    <t>-90480315</t>
  </si>
  <si>
    <t>112</t>
  </si>
  <si>
    <t>713191133</t>
  </si>
  <si>
    <t>Montáž tepelné izolace stavebních konstrukcí - doplňky a konstrukční součásti podlah, stropů vrchem nebo střech překrytím fólií položenou volně s přelepením spojů</t>
  </si>
  <si>
    <t>-1646848352</t>
  </si>
  <si>
    <t>113</t>
  </si>
  <si>
    <t>28323101</t>
  </si>
  <si>
    <t>fólie LDPE (750 kg/m3) proti zemní vlhkosti nad úrovní terénu tl 1mm</t>
  </si>
  <si>
    <t>884736075</t>
  </si>
  <si>
    <t>131,33*1,1655 'Přepočtené koeficientem množství</t>
  </si>
  <si>
    <t>114</t>
  </si>
  <si>
    <t>7131913R</t>
  </si>
  <si>
    <t>Montáž tepelné izolace stavebních konstrukcí - doplňky a konstrukční součásti střech plochých osazení odvětrávacích komínků, tepelné izolace oken pracovních spár, izolace překladů atd.</t>
  </si>
  <si>
    <t>kpl</t>
  </si>
  <si>
    <t>1388035224</t>
  </si>
  <si>
    <t>"K/15 a ostatní detaily dle PD a TZ"1,0</t>
  </si>
  <si>
    <t>115</t>
  </si>
  <si>
    <t>713191R</t>
  </si>
  <si>
    <t xml:space="preserve">Odvětrávací komínek </t>
  </si>
  <si>
    <t>-1550362907</t>
  </si>
  <si>
    <t>116</t>
  </si>
  <si>
    <t>28375988</t>
  </si>
  <si>
    <t>deska EPS 70 fasádní λ=0,039</t>
  </si>
  <si>
    <t>516992329</t>
  </si>
  <si>
    <t>117</t>
  </si>
  <si>
    <t>28376385</t>
  </si>
  <si>
    <t>deska z polystyrénu XPS, hrana rovná, polo či pero drážka a hladký povrch λ=0,034</t>
  </si>
  <si>
    <t>36134950</t>
  </si>
  <si>
    <t>118</t>
  </si>
  <si>
    <t>998713201</t>
  </si>
  <si>
    <t>Přesun hmot pro izolace tepelné stanovený procentní sazbou (%) z ceny vodorovná dopravní vzdálenost do 50 m v objektech výšky do 6 m</t>
  </si>
  <si>
    <t>-1021582481</t>
  </si>
  <si>
    <t>721</t>
  </si>
  <si>
    <t>Zdravotechnika - vnitřní kanalizace</t>
  </si>
  <si>
    <t>119</t>
  </si>
  <si>
    <t>721241102</t>
  </si>
  <si>
    <t>Lapače střešních splavenin litinové DN 125</t>
  </si>
  <si>
    <t>-1892694732</t>
  </si>
  <si>
    <t>120</t>
  </si>
  <si>
    <t>998721201</t>
  </si>
  <si>
    <t>Přesun hmot pro vnitřní kanalizace stanovený procentní sazbou (%) z ceny vodorovná dopravní vzdálenost do 50 m v objektech výšky do 6 m</t>
  </si>
  <si>
    <t>-1504453145</t>
  </si>
  <si>
    <t>121</t>
  </si>
  <si>
    <t>725291703</t>
  </si>
  <si>
    <t>Doplňky zařízení koupelen a záchodů smaltované madla rovná, délky 500 mm</t>
  </si>
  <si>
    <t>-1267209058</t>
  </si>
  <si>
    <t>"dveře T/2"1,0</t>
  </si>
  <si>
    <t>122</t>
  </si>
  <si>
    <t>998725201</t>
  </si>
  <si>
    <t>Přesun hmot pro zařizovací předměty stanovený procentní sazbou (%) z ceny vodorovná dopravní vzdálenost do 50 m v objektech výšky do 6 m</t>
  </si>
  <si>
    <t>-800988038</t>
  </si>
  <si>
    <t>123</t>
  </si>
  <si>
    <t>762083122</t>
  </si>
  <si>
    <t>Práce společné pro tesařské konstrukce impregnace řeziva máčením proti dřevokaznému hmyzu, houbám a plísním, třída ohrožení 3 a 4 (dřevo v exteriéru)</t>
  </si>
  <si>
    <t>-777871119</t>
  </si>
  <si>
    <t>výměra skladby*koeficient, latě a kontralatě, kompletní realizace dle PD a TZ</t>
  </si>
  <si>
    <t>Ploch_střechy*0,009</t>
  </si>
  <si>
    <t>(58,0*5,4+(8,4+6,5+4,9+3,0)*1,05*4,0)*0,04*0,06</t>
  </si>
  <si>
    <t>"pozednice"0,744</t>
  </si>
  <si>
    <t>"vazníky" 4,455/0,390</t>
  </si>
  <si>
    <t>"podbití"73,544*0,020</t>
  </si>
  <si>
    <t>124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</si>
  <si>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</si>
  <si>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</si>
  <si>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346524171</t>
  </si>
  <si>
    <t>125</t>
  </si>
  <si>
    <t>60511046</t>
  </si>
  <si>
    <t>řezivo jehličnaté boční omítané š do 200mm tl do 100mm dl 3,5m</t>
  </si>
  <si>
    <t>2051709293</t>
  </si>
  <si>
    <t>"pozednice pod vazníky"(31,190+6,000)*2,0*0,200*0,050</t>
  </si>
  <si>
    <t>126</t>
  </si>
  <si>
    <t>762341047</t>
  </si>
  <si>
    <t>Bednění a laťování bednění střech rovných sklonu do 60° s vyřezáním otvorů z dřevoštěpkových desek OSB šroubovaných na rošt na pero a drážku, tloušťky desky 25 mm</t>
  </si>
  <si>
    <t>-519036017</t>
  </si>
  <si>
    <t>"plocha střechy"</t>
  </si>
  <si>
    <t>22,310*5,35*2,0+10,10*5,35</t>
  </si>
  <si>
    <t>127</t>
  </si>
  <si>
    <t>762342214</t>
  </si>
  <si>
    <t>Montáž laťování na střechách jednoduchých sklonu do 60° osové vzdálenosti do 360 mm</t>
  </si>
  <si>
    <t>671920871</t>
  </si>
  <si>
    <t>128</t>
  </si>
  <si>
    <t>60514114</t>
  </si>
  <si>
    <t>řezivo jehličnaté lať impregnovaná dl 4 m</t>
  </si>
  <si>
    <t>-897990009</t>
  </si>
  <si>
    <t>výměra skladby*koeficient, latě a konralatě</t>
  </si>
  <si>
    <t>129</t>
  </si>
  <si>
    <t>762395000</t>
  </si>
  <si>
    <t>Spojovací prostředky krovů, bednění, laťování, nadstřešních konstrukcí</t>
  </si>
  <si>
    <t>1728662438</t>
  </si>
  <si>
    <t>2,385+0,744</t>
  </si>
  <si>
    <t>130</t>
  </si>
  <si>
    <t>762511267</t>
  </si>
  <si>
    <t>Podlahové konstrukce podkladové z dřevoštěpkových desek OSB jednovrstvých šroubovaných na pero a drážku nebroušených, tloušťky desky 25 mm</t>
  </si>
  <si>
    <t>1736155415</t>
  </si>
  <si>
    <t>"lávka v půdním prostoru"6,0*1,5</t>
  </si>
  <si>
    <t>131</t>
  </si>
  <si>
    <t>762841310</t>
  </si>
  <si>
    <t>Montáž podbíjení stropů a střech vodorovných z hoblovaných prken z palubek</t>
  </si>
  <si>
    <t>1023260738</t>
  </si>
  <si>
    <t>podbití střešní římsy</t>
  </si>
  <si>
    <t>Obvod_střecha*0,800</t>
  </si>
  <si>
    <t>132</t>
  </si>
  <si>
    <t>61191182</t>
  </si>
  <si>
    <t>palubky obkladové smrk profil klasický 19x196mm jakost A/B</t>
  </si>
  <si>
    <t>304763609</t>
  </si>
  <si>
    <t>68,096*1,08 'Přepočtené koeficientem množství</t>
  </si>
  <si>
    <t>133</t>
  </si>
  <si>
    <t>998762201</t>
  </si>
  <si>
    <t>Přesun hmot pro konstrukce tesařské stanovený procentní sazbou (%) z ceny vodorovná dopravní vzdálenost do 50 m v objektech výšky do 6 m</t>
  </si>
  <si>
    <t>-1503361784</t>
  </si>
  <si>
    <t>763</t>
  </si>
  <si>
    <t>Konstrukce suché výstavby</t>
  </si>
  <si>
    <t>134</t>
  </si>
  <si>
    <t>763131531</t>
  </si>
  <si>
    <t>Podhled ze sádrokartonových desek jednovrstvá zavěšená spodní konstrukce z ocelových profilů CD, UD jednoduše opláštěná deskou protipožární DF, tl. 12,5 mm, bez izolace, EI 15</t>
  </si>
  <si>
    <t>2109692117</t>
  </si>
  <si>
    <t>Ploch_místno_celk-10,63</t>
  </si>
  <si>
    <t>135</t>
  </si>
  <si>
    <t>763131557</t>
  </si>
  <si>
    <t>Podhled ze sádrokartonových desek jednovrstvá zavěšená spodní konstrukce z ocelových profilů CD, UD jednoduše opláštěná deskou vysokopevnostní protipožární impregnovanou DFRIH2, tl. 12,5 mm, bez izolace, EI do 15</t>
  </si>
  <si>
    <t>610742266</t>
  </si>
  <si>
    <t>"kuchyně"10,63</t>
  </si>
  <si>
    <t>136</t>
  </si>
  <si>
    <t>763131751</t>
  </si>
  <si>
    <t>Montáž parotěsné zábrany do SDK podhledu</t>
  </si>
  <si>
    <t>-845936357</t>
  </si>
  <si>
    <t>Ploch_místno_celk+SDK_přístřešek</t>
  </si>
  <si>
    <t>137</t>
  </si>
  <si>
    <t>28329282</t>
  </si>
  <si>
    <t>fólie PE vyztužená Al vrstvou pro parotěsnou vrstvu 170g/m2</t>
  </si>
  <si>
    <t>-1997058452</t>
  </si>
  <si>
    <t>223,33*1,1 'Přepočtené koeficientem množství</t>
  </si>
  <si>
    <t>138</t>
  </si>
  <si>
    <t>763732114</t>
  </si>
  <si>
    <t>Montáž střešní konstrukce do 10 m výšky římsy opláštění střechy, štítů, říms, dýmníků a světlíkových obrub z vazníků příhradových, konstrukční délky přes 9,0 do 12,5 m</t>
  </si>
  <si>
    <t>-664483824</t>
  </si>
  <si>
    <t>" celková délka vazníků"</t>
  </si>
  <si>
    <t>10,110*36,0</t>
  </si>
  <si>
    <t>139</t>
  </si>
  <si>
    <t>60512201</t>
  </si>
  <si>
    <t>příhradový vazník sedlový sušený neimpregnovaný dl do 12,5m</t>
  </si>
  <si>
    <t>-802528647</t>
  </si>
  <si>
    <t>363,96*1,02 'Přepočtené koeficientem množství</t>
  </si>
  <si>
    <t>140</t>
  </si>
  <si>
    <t>76373211R</t>
  </si>
  <si>
    <t>Dodávka a montáž střešní konstrukce do 10 m výšky římsy - řešení nárožních hran a podélných vazníků na konci střechy, včetně spojovácíh prostředků a impregnace celého krovu.</t>
  </si>
  <si>
    <t>1494517271</t>
  </si>
  <si>
    <t>"dle výrobní dokumentace dodavatele - odhad"1,0</t>
  </si>
  <si>
    <t>141</t>
  </si>
  <si>
    <t>998763401</t>
  </si>
  <si>
    <t>Přesun hmot pro konstrukce montované z desek stanovený procentní sazbou (%) z ceny vodorovná dopravní vzdálenost do 50 m v objektech výšky do 6 m</t>
  </si>
  <si>
    <t>1180458203</t>
  </si>
  <si>
    <t>142</t>
  </si>
  <si>
    <t>764111641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</si>
  <si>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</si>
  <si>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1189872470</t>
  </si>
  <si>
    <t>143</t>
  </si>
  <si>
    <t>764203156</t>
  </si>
  <si>
    <t>Montáž oplechování střešních prvků sněhového zachytávače průbežného dvoutrubkového</t>
  </si>
  <si>
    <t>174632682</t>
  </si>
  <si>
    <t>144</t>
  </si>
  <si>
    <t>764211605</t>
  </si>
  <si>
    <t>Oplechování střešních prvků z pozinkovaného plechu s povrchovou úpravou hřebene větraného v krytině ze šablon větraného z hřebenáčů oblých, včetně větracího pásu rš 400 mm</t>
  </si>
  <si>
    <t>446529755</t>
  </si>
  <si>
    <t>"K/12,16 komplet dle PD a TZ"52,0</t>
  </si>
  <si>
    <t>145</t>
  </si>
  <si>
    <t>764212663</t>
  </si>
  <si>
    <t>Oplechování střešních prvků z pozinkovaného plechu s povrchovou úpravou okapu okapovým plechem střechy rovné rš 250 mm</t>
  </si>
  <si>
    <t>-1337327669</t>
  </si>
  <si>
    <t>"K/8"85,0</t>
  </si>
  <si>
    <t>146</t>
  </si>
  <si>
    <t>764213452</t>
  </si>
  <si>
    <t>Oplechování střešních prvků z pozinkovaného plechu střešního výlezu rozměru 600 x 600 mm, střechy s krytinou skládanou nebo plechovou</t>
  </si>
  <si>
    <t>-638196352</t>
  </si>
  <si>
    <t>"K/11"1,0</t>
  </si>
  <si>
    <t>147</t>
  </si>
  <si>
    <t>764213456</t>
  </si>
  <si>
    <t>Oplechování střešních prvků z pozinkovaného plechu sněhový zachytávač průbežný dvoutrubkový</t>
  </si>
  <si>
    <t>731284720</t>
  </si>
  <si>
    <t>"K/13, kompletní realizace dle PD a TZ"30,000*2,0+7,500*2,0</t>
  </si>
  <si>
    <t>148</t>
  </si>
  <si>
    <t>764216605</t>
  </si>
  <si>
    <t>Oplechování parapetů z pozinkovaného plechu s povrchovou úpravou rovných mechanicky kotvené, bez rohů rš 400 mm</t>
  </si>
  <si>
    <t>-372721582</t>
  </si>
  <si>
    <t>kompletní realizace včetně krytek</t>
  </si>
  <si>
    <t>"K/1"2,000*6,0</t>
  </si>
  <si>
    <t>"K/2"1,250*2,0</t>
  </si>
  <si>
    <t>"K/3"0,750*7,0</t>
  </si>
  <si>
    <t>149</t>
  </si>
  <si>
    <t>764314612</t>
  </si>
  <si>
    <t>Lemování prostupů z pozinkovaného plechu s povrchovou úpravou bez lišty, střech s krytinou skládanou nebo z plechu</t>
  </si>
  <si>
    <t>-359565504</t>
  </si>
  <si>
    <t>"K/10"1,200</t>
  </si>
  <si>
    <t>150</t>
  </si>
  <si>
    <t>764511602</t>
  </si>
  <si>
    <t>Žlab podokapní z pozinkovaného plechu s povrchovou úpravou včetně háků a čel půlkruhový rš 330 mm</t>
  </si>
  <si>
    <t>-1579585602</t>
  </si>
  <si>
    <t>"K/7"90,0</t>
  </si>
  <si>
    <t>151</t>
  </si>
  <si>
    <t>764511622</t>
  </si>
  <si>
    <t>Žlab podokapní z pozinkovaného plechu s povrchovou úpravou včetně háků a čel roh nebo kout, žlabu půlkruhového rš 330 mm</t>
  </si>
  <si>
    <t>-503458817</t>
  </si>
  <si>
    <t>"K/9"4,0</t>
  </si>
  <si>
    <t>152</t>
  </si>
  <si>
    <t>764511642</t>
  </si>
  <si>
    <t>Žlab podokapní z pozinkovaného plechu s povrchovou úpravou včetně háků a čel kotlík oválný (trychtýřový), rš žlabu/průměr svodu 330/100 mm</t>
  </si>
  <si>
    <t>-39266800</t>
  </si>
  <si>
    <t>"K/5"4,0</t>
  </si>
  <si>
    <t>153</t>
  </si>
  <si>
    <t>764518622</t>
  </si>
  <si>
    <t>Svod z pozinkovaného plechu s upraveným povrchem včetně objímek, kolen a odskoků kruhový, průměru 100 mm</t>
  </si>
  <si>
    <t>-110283175</t>
  </si>
  <si>
    <t>"K/4"3,000*4,0</t>
  </si>
  <si>
    <t>"K/6"0,500*8,0</t>
  </si>
  <si>
    <t>154</t>
  </si>
  <si>
    <t>998764201</t>
  </si>
  <si>
    <t>Přesun hmot pro konstrukce klempířské stanovený procentní sazbou (%) z ceny vodorovná dopravní vzdálenost do 50 m v objektech výšky do 6 m</t>
  </si>
  <si>
    <t>1578851495</t>
  </si>
  <si>
    <t>765</t>
  </si>
  <si>
    <t>Krytina skládaná</t>
  </si>
  <si>
    <t>155</t>
  </si>
  <si>
    <t>765135013</t>
  </si>
  <si>
    <t>Montáž střešních doplňků střešních výlezů, plochy jednotlivě přes 0,25 do 1,0 m2</t>
  </si>
  <si>
    <t>471945229</t>
  </si>
  <si>
    <t>156</t>
  </si>
  <si>
    <t>59161154</t>
  </si>
  <si>
    <t>výlez na střechu 750x830mm</t>
  </si>
  <si>
    <t>-2064088688</t>
  </si>
  <si>
    <t>157</t>
  </si>
  <si>
    <t>765191001</t>
  </si>
  <si>
    <t>Montáž pojistné hydroizolační nebo parotěsné fólie kladené ve sklonu do 20° lepením (vodotěsné podstřeší) na bednění nebo tepelnou izolaci</t>
  </si>
  <si>
    <t>1666809571</t>
  </si>
  <si>
    <t>158</t>
  </si>
  <si>
    <t>28329036</t>
  </si>
  <si>
    <t>fólie kontaktní difuzně propustná pro doplňkovou hydroizolační vrstvu, třívrstvá mikroporézní PP 150g/m2 s integrovanou samolepící páskou</t>
  </si>
  <si>
    <t>1736154203</t>
  </si>
  <si>
    <t>292,752*1,1 'Přepočtené koeficientem množství</t>
  </si>
  <si>
    <t>159</t>
  </si>
  <si>
    <t>765191011</t>
  </si>
  <si>
    <t>Montáž pojistné hydroizolační nebo parotěsné fólie kladené ve sklonu přes 20° volně na krokve</t>
  </si>
  <si>
    <t>-2027945101</t>
  </si>
  <si>
    <t>160</t>
  </si>
  <si>
    <t>63150819</t>
  </si>
  <si>
    <t>fólie kontaktní difuzně propustná pro doplňkovou hydroizolační vrstvu, jednovrstvá mikrovláknitá s funkční vrstvou tl 220μm</t>
  </si>
  <si>
    <t>1486555401</t>
  </si>
  <si>
    <t>161</t>
  </si>
  <si>
    <t>998765201</t>
  </si>
  <si>
    <t>Přesun hmot pro krytiny skládané stanovený procentní sazbou (%) z ceny vodorovná dopravní vzdálenost do 50 m v objektech výšky do 6 m</t>
  </si>
  <si>
    <t>957440813</t>
  </si>
  <si>
    <t>162</t>
  </si>
  <si>
    <t>766231113</t>
  </si>
  <si>
    <t>Montáž sklápěcich schodů na půdu s vyřezáním otvoru a kompletizací</t>
  </si>
  <si>
    <t>151178526</t>
  </si>
  <si>
    <t>163</t>
  </si>
  <si>
    <t>61233172</t>
  </si>
  <si>
    <t>schody stahovací kovové a plechovým víkem s vnitřní protipožární,protihlukovou a zateplovací vložkou - 70x50cm</t>
  </si>
  <si>
    <t>-1988830708</t>
  </si>
  <si>
    <t>164</t>
  </si>
  <si>
    <t>766622131</t>
  </si>
  <si>
    <t>Montáž oken plastových včetně montáže rámu plochy přes 1 m2 otevíravých do zdiva, výšky do 1,5 m</t>
  </si>
  <si>
    <t>390401574</t>
  </si>
  <si>
    <t>"P6,7- kompletní realizace dle PD a TZ" 1,250*1,375*2,0+1,000*1,425</t>
  </si>
  <si>
    <t>165</t>
  </si>
  <si>
    <t>61140052</t>
  </si>
  <si>
    <t>okno plastové otevíravé/sklopné trojsklo přes plochu 1m2 do v 1,5m</t>
  </si>
  <si>
    <t>-698706497</t>
  </si>
  <si>
    <t>166</t>
  </si>
  <si>
    <t>766622132</t>
  </si>
  <si>
    <t>Montáž oken plastových včetně montáže rámu plochy přes 1 m2 otevíravých do zdiva, výšky přes 1,5 do 2,5 m</t>
  </si>
  <si>
    <t>908100171</t>
  </si>
  <si>
    <t>"P5,T9- kompletní realizace dle PD a TZ" 2,000*2,000*6,0+1,500*1,400</t>
  </si>
  <si>
    <t>167</t>
  </si>
  <si>
    <t>61140054</t>
  </si>
  <si>
    <t>okno plastové otevíravé/sklopné trojsklo přes plochu 1m2 v 1,5-2,5m</t>
  </si>
  <si>
    <t>375213878</t>
  </si>
  <si>
    <t>168</t>
  </si>
  <si>
    <t>611400R</t>
  </si>
  <si>
    <t>okno plastové pusuvné dvojsklo přes plochu 1m2 v 1,5-2,5m</t>
  </si>
  <si>
    <t>-1337454493</t>
  </si>
  <si>
    <t>"T9 kompletní realizace dle PD a TZ"1,500*1,400</t>
  </si>
  <si>
    <t>169</t>
  </si>
  <si>
    <t>766622212</t>
  </si>
  <si>
    <t>Montáž oken plastových plochy do 1 m2 včetně montáže rámu pevných do zdiva</t>
  </si>
  <si>
    <t>1704649566</t>
  </si>
  <si>
    <t>"P7- kompletní realizace dle PD a TZ" 7,0</t>
  </si>
  <si>
    <t>170</t>
  </si>
  <si>
    <t>766622216</t>
  </si>
  <si>
    <t>Montáž oken plastových plochy do 1 m2 včetně montáže rámu otevíravých do zdiva</t>
  </si>
  <si>
    <t>-251933040</t>
  </si>
  <si>
    <t>171</t>
  </si>
  <si>
    <t>61140050</t>
  </si>
  <si>
    <t>okno plastové otevíravé/sklopné trojsklo do plochy 1m2</t>
  </si>
  <si>
    <t>-701118769</t>
  </si>
  <si>
    <t>"P7- kompletní realizace dle PD a TZ" 7,0*0,750*0,750</t>
  </si>
  <si>
    <t>172</t>
  </si>
  <si>
    <t>766629214</t>
  </si>
  <si>
    <t>Montáž oken Příplatek k cenám za tepelnou izolaci mezi ostěním a rámem okna při rovném ostění, připojovací spára tl. do 15 mm, páska</t>
  </si>
  <si>
    <t>1427148299</t>
  </si>
  <si>
    <t>"P5,6,7,8,T9"2,000*4,0*6,0+(1,250+1,375)*2,0*2,0+0,750*4,0*7,0+(1,000+1,425)*2,0*1,0+(1,000+1,425)*2,0*1,0</t>
  </si>
  <si>
    <t>173</t>
  </si>
  <si>
    <t>766660001</t>
  </si>
  <si>
    <t>Montáž dveřních křídel dřevěných nebo plastových otevíravých do ocelové zárubně povrchově upravených jednokřídlových, šířky do 800 mm</t>
  </si>
  <si>
    <t>-1671873151</t>
  </si>
  <si>
    <t>kompletně realizace včetně kování a ostatních doplňků dle PD a TZ</t>
  </si>
  <si>
    <t>"T/2,T/3"7,0+1,0</t>
  </si>
  <si>
    <t>174</t>
  </si>
  <si>
    <t>61162073</t>
  </si>
  <si>
    <t>dveře jednokřídlé voštinové povrch laminátový plné 700x1970-2100mm</t>
  </si>
  <si>
    <t>1769949823</t>
  </si>
  <si>
    <t>175</t>
  </si>
  <si>
    <t>61162074</t>
  </si>
  <si>
    <t>dveře jednokřídlé voštinové povrch laminátový plné 800x1970-2100mm</t>
  </si>
  <si>
    <t>-1917878295</t>
  </si>
  <si>
    <t>176</t>
  </si>
  <si>
    <t>766660002</t>
  </si>
  <si>
    <t>Montáž dveřních křídel dřevěných nebo plastových otevíravých do ocelové zárubně povrchově upravených jednokřídlových, šířky přes 800 mm</t>
  </si>
  <si>
    <t>1141874473</t>
  </si>
  <si>
    <t>177</t>
  </si>
  <si>
    <t>61162075</t>
  </si>
  <si>
    <t>dveře jednokřídlé voštinové povrch laminátový plné 900x1970-2100mm</t>
  </si>
  <si>
    <t>1844592728</t>
  </si>
  <si>
    <t>178</t>
  </si>
  <si>
    <t>766694111</t>
  </si>
  <si>
    <t>Montáž ostatních truhlářských konstrukcí parapetních desek dřevěných nebo plastových šířky do 300 mm, délky do 1000 mm</t>
  </si>
  <si>
    <t>-1056371975</t>
  </si>
  <si>
    <t>"T6"7,0</t>
  </si>
  <si>
    <t>179</t>
  </si>
  <si>
    <t>61140078</t>
  </si>
  <si>
    <t>parapet plastový vnitřní – š 200mm, barva bílá</t>
  </si>
  <si>
    <t>1021283044</t>
  </si>
  <si>
    <t>"T6"0,750*7,0</t>
  </si>
  <si>
    <t>180</t>
  </si>
  <si>
    <t>766694112</t>
  </si>
  <si>
    <t>Montáž ostatních truhlářských konstrukcí parapetních desek dřevěných nebo plastových šířky do 300 mm, délky přes 1000 do 1600 mm</t>
  </si>
  <si>
    <t>2015066413</t>
  </si>
  <si>
    <t>"T/5"2,0</t>
  </si>
  <si>
    <t>"T/9"1,0</t>
  </si>
  <si>
    <t>181</t>
  </si>
  <si>
    <t>-1328003868</t>
  </si>
  <si>
    <t>"T/5"2,0*1,250</t>
  </si>
  <si>
    <t>182</t>
  </si>
  <si>
    <t>766694113</t>
  </si>
  <si>
    <t>Montáž ostatních truhlářských konstrukcí parapetních desek dřevěných nebo plastových šířky do 300 mm, délky přes 1600 do 2600 mm</t>
  </si>
  <si>
    <t>582669631</t>
  </si>
  <si>
    <t>"T/4"6,0</t>
  </si>
  <si>
    <t>183</t>
  </si>
  <si>
    <t>210821420</t>
  </si>
  <si>
    <t>"T/4"6,0*2,000</t>
  </si>
  <si>
    <t>184</t>
  </si>
  <si>
    <t>998766201</t>
  </si>
  <si>
    <t>Přesun hmot pro konstrukce truhlářské stanovený procentní sazbou (%) z ceny vodorovná dopravní vzdálenost do 50 m v objektech výšky do 6 m</t>
  </si>
  <si>
    <t>258676811</t>
  </si>
  <si>
    <t>185</t>
  </si>
  <si>
    <t>767640113</t>
  </si>
  <si>
    <t>Montáž dveří ocelových vchodových jednokřídlových s pevným bočním dílem</t>
  </si>
  <si>
    <t>-2099030690</t>
  </si>
  <si>
    <t>186</t>
  </si>
  <si>
    <t>55341340</t>
  </si>
  <si>
    <t>dveře jednokřídlé Al prosklené  max rozměru otvoru 4,14m2</t>
  </si>
  <si>
    <t>-1766298076</t>
  </si>
  <si>
    <t>"P1,2,3, kompletní realizace, včetně všech komponentů dle PD a TZ"</t>
  </si>
  <si>
    <t>2,120*2,275+1,750*2,275+1,650*2,275+0,900*2,200</t>
  </si>
  <si>
    <t>187</t>
  </si>
  <si>
    <t>767851104</t>
  </si>
  <si>
    <t>Montáž komínových lávek kompletní celé lávky</t>
  </si>
  <si>
    <t>-1998873595</t>
  </si>
  <si>
    <t>"K/14, kompletní realizace dle PD aTZ"1,300</t>
  </si>
  <si>
    <t>188</t>
  </si>
  <si>
    <t>55344680</t>
  </si>
  <si>
    <t>lávka komínová 250x1000mm</t>
  </si>
  <si>
    <t>1353716247</t>
  </si>
  <si>
    <t>189</t>
  </si>
  <si>
    <t>767995112</t>
  </si>
  <si>
    <t>Montáž ostatních atypických zámečnických konstrukcí hmotnosti přes 5 do 10 kg</t>
  </si>
  <si>
    <t>936509322</t>
  </si>
  <si>
    <t>"kompletní realizace dle PD a TZ, včetně všech komponentů"30,0*1,02</t>
  </si>
  <si>
    <t>190</t>
  </si>
  <si>
    <t>31197006</t>
  </si>
  <si>
    <t>tyč závitová Pz 4.6 M16</t>
  </si>
  <si>
    <t>-896212850</t>
  </si>
  <si>
    <t>191</t>
  </si>
  <si>
    <t>998767201</t>
  </si>
  <si>
    <t>Přesun hmot pro zámečnické konstrukce stanovený procentní sazbou (%) z ceny vodorovná dopravní vzdálenost do 50 m v objektech výšky do 6 m</t>
  </si>
  <si>
    <t>1418618366</t>
  </si>
  <si>
    <t>771</t>
  </si>
  <si>
    <t>Podlahy z dlaždic</t>
  </si>
  <si>
    <t>192</t>
  </si>
  <si>
    <t>771111011</t>
  </si>
  <si>
    <t>Příprava podkladu před provedením dlažby vysátí podlah</t>
  </si>
  <si>
    <t>-2080438475</t>
  </si>
  <si>
    <t>"sokly"75,790*0,100</t>
  </si>
  <si>
    <t>193</t>
  </si>
  <si>
    <t>771121011</t>
  </si>
  <si>
    <t>Příprava podkladu před provedením dlažby nátěr penetrační na podlahu</t>
  </si>
  <si>
    <t>1602568175</t>
  </si>
  <si>
    <t>194</t>
  </si>
  <si>
    <t>771474112</t>
  </si>
  <si>
    <t>Montáž soklů z dlaždic keramických lepených flexibilním lepidlem rovných, výšky přes 65 do 90 mm</t>
  </si>
  <si>
    <t>-1070881099</t>
  </si>
  <si>
    <t>"D.1.1-2.03 PŮDORYS 1NP.pdf</t>
  </si>
  <si>
    <t>(5,750+2,100+5,750+2,100)+(3,830+2,115+3,830+2,115)+(4,050+1,650+4,050+1,650)+(8,000+10,000+3,400+2,650+4,660+7,290)+(2,500+4,250+2,500+4,250)</t>
  </si>
  <si>
    <t>"odpočet otvorů"-(1,000+0,900*2,0+1,650*2,0+0,900*2,0+0,900+1,000+0,900+2,000)</t>
  </si>
  <si>
    <t>"venkovní prostor"52,000</t>
  </si>
  <si>
    <t>195</t>
  </si>
  <si>
    <t>59761338</t>
  </si>
  <si>
    <t>sokl-dlažba keramická slinutá hladká do interiéru i exteriéru 445x75mm</t>
  </si>
  <si>
    <t>629024992</t>
  </si>
  <si>
    <t>127,79*2,23 'Přepočtené koeficientem množství</t>
  </si>
  <si>
    <t>196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</si>
  <si>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</si>
  <si>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</si>
  <si>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1408167721</t>
  </si>
  <si>
    <t>197</t>
  </si>
  <si>
    <t>59761420</t>
  </si>
  <si>
    <t>dlažba velkoformátová keramická slinutá protiskluzná do interiéru i exteriéru pro vysoké mechanické namáhání přes 4 do 6ks/m2</t>
  </si>
  <si>
    <t>-1463901846</t>
  </si>
  <si>
    <t>131,33*1,15 'Přepočtené koeficientem množství</t>
  </si>
  <si>
    <t>198</t>
  </si>
  <si>
    <t>998771201</t>
  </si>
  <si>
    <t>Přesun hmot pro podlahy z dlaždic stanovený procentní sazbou (%) z ceny vodorovná dopravní vzdálenost do 50 m v objektech výšky do 6 m</t>
  </si>
  <si>
    <t>-642779676</t>
  </si>
  <si>
    <t>781</t>
  </si>
  <si>
    <t>Dokončovací práce - obklady</t>
  </si>
  <si>
    <t>199</t>
  </si>
  <si>
    <t>781111011</t>
  </si>
  <si>
    <t>Příprava podkladu před provedením obkladu oprášení (ometení) stěny</t>
  </si>
  <si>
    <t>618539442</t>
  </si>
  <si>
    <t>((4,570+1,665+0,861)+(0,765+0,080+0,765+2,060+0,880+0,080*2,0+0,880+1,450+1,665))*2,000</t>
  </si>
  <si>
    <t>(1,800+(1,100+1,800+1,100)+(1,800+1,100+1,800+1,100)+(1,050+1,665+1,050+1,665)+(0,800+2,315+0,800+2,315)+(1,740+2,315+1,740+2,315)+2,250+2,315)*2,000</t>
  </si>
  <si>
    <t>(2,250+2,315)*2,000</t>
  </si>
  <si>
    <t>" Odpočty otvorů</t>
  </si>
  <si>
    <t>-(0,800*2,050*1)</t>
  </si>
  <si>
    <t>-(0,900*2,050*5)</t>
  </si>
  <si>
    <t>-(1,000*2,050*1)</t>
  </si>
  <si>
    <t>-(0,750*1,250*7)</t>
  </si>
  <si>
    <t>200</t>
  </si>
  <si>
    <t>781121011</t>
  </si>
  <si>
    <t>Příprava podkladu před provedením obkladu nátěr penetrační na stěnu</t>
  </si>
  <si>
    <t>1179091948</t>
  </si>
  <si>
    <t>201</t>
  </si>
  <si>
    <t>781161021</t>
  </si>
  <si>
    <t xml:space="preserve">Příprava podkladu před provedením obkladu montáž profilu ukončujícího profilu </t>
  </si>
  <si>
    <t>373767710</t>
  </si>
  <si>
    <t>Plocha_obklad/2,000*1,2</t>
  </si>
  <si>
    <t>202</t>
  </si>
  <si>
    <t>59054120</t>
  </si>
  <si>
    <t>profil ukončovací pro vnější hrany obkladů hliník matně eloxovaný 4,5x2500mm</t>
  </si>
  <si>
    <t>-771598548</t>
  </si>
  <si>
    <t>55,874*1,1 'Přepočtené koeficientem množství</t>
  </si>
  <si>
    <t>203</t>
  </si>
  <si>
    <t>781474154</t>
  </si>
  <si>
    <t>Montáž obkladů vnitřních stěn z dlaždic keramických lepených flexibilním lepidlem velkoformátových hladkých přes 4 do 6 ks/m2</t>
  </si>
  <si>
    <t>351122215</t>
  </si>
  <si>
    <t>204</t>
  </si>
  <si>
    <t>59761001</t>
  </si>
  <si>
    <t>obklad velkoformátový keramický hladký přes 4 do 6ks/m2</t>
  </si>
  <si>
    <t>-1148344906</t>
  </si>
  <si>
    <t>93,124*1,15 'Přepočtené koeficientem množství</t>
  </si>
  <si>
    <t>205</t>
  </si>
  <si>
    <t>998781201</t>
  </si>
  <si>
    <t>Přesun hmot pro obklady keramické stanovený procentní sazbou (%) z ceny vodorovná dopravní vzdálenost do 50 m v objektech výšky do 6 m</t>
  </si>
  <si>
    <t>-1173650304</t>
  </si>
  <si>
    <t>783</t>
  </si>
  <si>
    <t>Dokončovací práce - nátěry</t>
  </si>
  <si>
    <t>206</t>
  </si>
  <si>
    <t>783201201</t>
  </si>
  <si>
    <t>Příprava podkladu tesařských konstrukcí před provedením nátěru broušení</t>
  </si>
  <si>
    <t>-1719464297</t>
  </si>
  <si>
    <t>Podbití střešní římsy</t>
  </si>
  <si>
    <t>207</t>
  </si>
  <si>
    <t>78321302R</t>
  </si>
  <si>
    <t>Preventivní napouštěcí nátěr tesařských prvků proti dřevokazným houbám, hmyzu a plísním nezabudovaných do konstrukce dvojnásobný syntetický</t>
  </si>
  <si>
    <t>188247215</t>
  </si>
  <si>
    <t>208</t>
  </si>
  <si>
    <t>783224101</t>
  </si>
  <si>
    <t>Základní nátěr tesařských konstrukcí jednonásobný akrylátový</t>
  </si>
  <si>
    <t>-136446053</t>
  </si>
  <si>
    <t>209</t>
  </si>
  <si>
    <t>783242131</t>
  </si>
  <si>
    <t>Tmelení tesařských konstrukcí spar nebo rohů, včetně přebroušení tmelených míst, tmelem polyuretanový</t>
  </si>
  <si>
    <t>-1932142695</t>
  </si>
  <si>
    <t>"spára mezi podbitím střechy a svislou zdí"</t>
  </si>
  <si>
    <t>210</t>
  </si>
  <si>
    <t>783244101</t>
  </si>
  <si>
    <t>Základní nátěr tesařských konstrukcí jednonásobný polyuretanový</t>
  </si>
  <si>
    <t>1607382573</t>
  </si>
  <si>
    <t>211</t>
  </si>
  <si>
    <t>783247101</t>
  </si>
  <si>
    <t>Krycí nátěr tesařských konstrukcí jednonásobný polyuretanový</t>
  </si>
  <si>
    <t>1939685053</t>
  </si>
  <si>
    <t>212</t>
  </si>
  <si>
    <t>783301313</t>
  </si>
  <si>
    <t>Příprava podkladu zámečnických konstrukcí před provedením nátěru odmaštění odmašťovačem ředidlovým</t>
  </si>
  <si>
    <t>CS ÚRS 2018 01</t>
  </si>
  <si>
    <t>292198869</t>
  </si>
  <si>
    <t>"zárubně"</t>
  </si>
  <si>
    <t>"T/1"1,0*(0,900+2,050*2,0)*0,300</t>
  </si>
  <si>
    <t>"T/2"7,0*(0,800+2,050*2,0)*0,300</t>
  </si>
  <si>
    <t>"T/3"1,0*(0,700*2,050*2,0)*0,250</t>
  </si>
  <si>
    <t>213</t>
  </si>
  <si>
    <t>783344101</t>
  </si>
  <si>
    <t>Základní nátěr zámečnických konstrukcí jednonásobný polyuretanový</t>
  </si>
  <si>
    <t>-1634961106</t>
  </si>
  <si>
    <t>"zárubně "12,508</t>
  </si>
  <si>
    <t>214</t>
  </si>
  <si>
    <t>783347101</t>
  </si>
  <si>
    <t>Krycí nátěr (email) zámečnických konstrukcí jednonásobný polyuretanový</t>
  </si>
  <si>
    <t>1201214568</t>
  </si>
  <si>
    <t>215</t>
  </si>
  <si>
    <t>783801201</t>
  </si>
  <si>
    <t>Příprava podkladu omítek před provedením nátěru obroušení</t>
  </si>
  <si>
    <t>-177081888</t>
  </si>
  <si>
    <t>216</t>
  </si>
  <si>
    <t>783801401</t>
  </si>
  <si>
    <t>Příprava podkladu omítek před provedením nátěru ometení</t>
  </si>
  <si>
    <t>915560857</t>
  </si>
  <si>
    <t>217</t>
  </si>
  <si>
    <t>783827125</t>
  </si>
  <si>
    <t>Krycí (ochranný ) nátěr omítek jednonásobný hladkých omítek hladkých, zrnitých tenkovrstvých nebo štukových stupně členitosti 1 a 2 silikonový</t>
  </si>
  <si>
    <t>-1299953199</t>
  </si>
  <si>
    <t>784</t>
  </si>
  <si>
    <t>Dokončovací práce - malby a tapety</t>
  </si>
  <si>
    <t>218</t>
  </si>
  <si>
    <t>784111001</t>
  </si>
  <si>
    <t>Oprášení (ometení) podkladu v místnostech výšky do 3,80 m</t>
  </si>
  <si>
    <t>2033678727</t>
  </si>
  <si>
    <t>Ploch_místno_celk+Ploch_zdivo440+Ploch_zdivo250*2,0+Ploch_zdiva115*2,0+Ploch_zdiva80*2,0-Plocha_obklad</t>
  </si>
  <si>
    <t>219</t>
  </si>
  <si>
    <t>784171101</t>
  </si>
  <si>
    <t>Zakrytí nemalovaných ploch (materiál ve specifikaci) včetně pozdějšího odkrytí podlah</t>
  </si>
  <si>
    <t>1949785781</t>
  </si>
  <si>
    <t>220</t>
  </si>
  <si>
    <t>58124844</t>
  </si>
  <si>
    <t>fólie pro malířské potřeby zakrývací tl 25µ 4x5m</t>
  </si>
  <si>
    <t>1384583959</t>
  </si>
  <si>
    <t>221</t>
  </si>
  <si>
    <t>784181101</t>
  </si>
  <si>
    <t>Penetrace podkladu jednonásobná základní akrylátová bezbarvá v místnostech výšky do 3,80 m</t>
  </si>
  <si>
    <t>-436428357</t>
  </si>
  <si>
    <t>222</t>
  </si>
  <si>
    <t>784191001</t>
  </si>
  <si>
    <t>Čištění vnitřních ploch hrubý úklid po provedení malířských prací omytím oken nebo balkonových dveří jednoduchých</t>
  </si>
  <si>
    <t>-725220297</t>
  </si>
  <si>
    <t>4,863+26,100+2,100+3,938+(2,120+1,750+1,650*2,0)*2,275</t>
  </si>
  <si>
    <t>223</t>
  </si>
  <si>
    <t>784191007</t>
  </si>
  <si>
    <t>Čištění vnitřních ploch hrubý úklid po provedení malířských prací omytím podlah</t>
  </si>
  <si>
    <t>2125177288</t>
  </si>
  <si>
    <t>224</t>
  </si>
  <si>
    <t>784211101</t>
  </si>
  <si>
    <t>Malby z malířských směsí otěruvzdorných za mokra dvojnásobné, bílé za mokra otěruvzdorné výborně v místnostech výšky do 3,80 m</t>
  </si>
  <si>
    <t>-766483904</t>
  </si>
  <si>
    <t>786</t>
  </si>
  <si>
    <t>Dokončovací práce - čalounické úpravy</t>
  </si>
  <si>
    <t>225</t>
  </si>
  <si>
    <t>786623011</t>
  </si>
  <si>
    <t>Montáž venkovních žaluzií do okenního nebo dveřního otvoru, ovládaných motorem, upevněných na rám nebo do žaluziově schránky, plochy do 4 m2</t>
  </si>
  <si>
    <t>312170363</t>
  </si>
  <si>
    <t>10,0</t>
  </si>
  <si>
    <t>226</t>
  </si>
  <si>
    <t>55342529</t>
  </si>
  <si>
    <t>žaluzie c-80 ovládaná základním motorem včetně příslušenství plochy do 4,0m2</t>
  </si>
  <si>
    <t>1025929803</t>
  </si>
  <si>
    <t>"P/5"2,000*2,000*6,0</t>
  </si>
  <si>
    <t>227</t>
  </si>
  <si>
    <t>55342525</t>
  </si>
  <si>
    <t>žaluzie c-80 ovládaná základním motorem včetně příslušenství plochy do 2,0m2</t>
  </si>
  <si>
    <t>1028228432</t>
  </si>
  <si>
    <t>"P/6"1,250*1,375*2</t>
  </si>
  <si>
    <t>228</t>
  </si>
  <si>
    <t>55342526</t>
  </si>
  <si>
    <t>žaluzie c-80 ovládaná základním motorem včetně příslušenství plochy do 2,5m2</t>
  </si>
  <si>
    <t>-1938961458</t>
  </si>
  <si>
    <t>"P/4"1,250*2,275</t>
  </si>
  <si>
    <t>229</t>
  </si>
  <si>
    <t>55342524</t>
  </si>
  <si>
    <t>žaluzie c-80 ovládaná základním motorem včetně příslušenství plochy do 1,5m2</t>
  </si>
  <si>
    <t>-1592654844</t>
  </si>
  <si>
    <t>"P/5"1,000*1,425*1,0</t>
  </si>
  <si>
    <t>230</t>
  </si>
  <si>
    <t>998786201</t>
  </si>
  <si>
    <t>Přesun hmot pro stínění a čalounické úpravy stanovený procentní sazbou (%) z ceny vodorovná dopravní vzdálenost do 50 m v objektech výšky do 6 m</t>
  </si>
  <si>
    <t>-540288219</t>
  </si>
  <si>
    <t>N00</t>
  </si>
  <si>
    <t>Ostatní profese  - viz. samostatné rozpočty v PD profesí</t>
  </si>
  <si>
    <t>231</t>
  </si>
  <si>
    <t>ELEKTRO</t>
  </si>
  <si>
    <t>D.1. Elektroinstalace - dle samostatného rozpočtu</t>
  </si>
  <si>
    <t>-1760756468</t>
  </si>
  <si>
    <t>232</t>
  </si>
  <si>
    <t>VYT</t>
  </si>
  <si>
    <t>D.2. Vytápění - dle samostatného rozpočtu</t>
  </si>
  <si>
    <t>-942538556</t>
  </si>
  <si>
    <t>233</t>
  </si>
  <si>
    <t>ZTI</t>
  </si>
  <si>
    <t>D.3. Zdravotechnické instalace - dle samostatného rozpočtu</t>
  </si>
  <si>
    <t>-1846142701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</si>
  <si>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</si>
  <si>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</si>
  <si>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</si>
  <si>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</si>
  <si>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</si>
  <si>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</si>
  <si>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010001000</t>
  </si>
  <si>
    <t>soub</t>
  </si>
  <si>
    <t>1024</t>
  </si>
  <si>
    <t>-818988512</t>
  </si>
  <si>
    <t>013002000</t>
  </si>
  <si>
    <t>Projektové práce</t>
  </si>
  <si>
    <t>1644393166</t>
  </si>
  <si>
    <t>VRN3</t>
  </si>
  <si>
    <t>Zařízení staveniště</t>
  </si>
  <si>
    <t>032002000</t>
  </si>
  <si>
    <t>Vybavení staveniště</t>
  </si>
  <si>
    <t>227512517</t>
  </si>
  <si>
    <t>034103000</t>
  </si>
  <si>
    <t>Oplocení staveniště</t>
  </si>
  <si>
    <t>-1555645313</t>
  </si>
  <si>
    <t>034503000</t>
  </si>
  <si>
    <t>Informační tabule na staveništi</t>
  </si>
  <si>
    <t>-475616705</t>
  </si>
  <si>
    <t>VRN4</t>
  </si>
  <si>
    <t>Inženýrská činnost</t>
  </si>
  <si>
    <t>040001000</t>
  </si>
  <si>
    <t>-755108201</t>
  </si>
  <si>
    <t>041002000</t>
  </si>
  <si>
    <t>Dozory</t>
  </si>
  <si>
    <t>264323654</t>
  </si>
  <si>
    <t>043002000</t>
  </si>
  <si>
    <t>Zkoušky a ostatní měření</t>
  </si>
  <si>
    <t>867704969</t>
  </si>
  <si>
    <t>044002000</t>
  </si>
  <si>
    <t>Revize</t>
  </si>
  <si>
    <t>1093302337</t>
  </si>
  <si>
    <t>045002000</t>
  </si>
  <si>
    <t>Kompletační a koordinační činnost</t>
  </si>
  <si>
    <t>-1871647498</t>
  </si>
  <si>
    <t>SEZNAM FIGUR</t>
  </si>
  <si>
    <t>Výměra</t>
  </si>
  <si>
    <t xml:space="preserve"> 02</t>
  </si>
  <si>
    <t>(32,450+10,110)*2,0</t>
  </si>
  <si>
    <t>Použití figury:</t>
  </si>
  <si>
    <t>Mtž větrací mřížky stěnové do 0,040 m2</t>
  </si>
  <si>
    <t>Montáž podbíjení stropů a střech vodorovných z palubek</t>
  </si>
  <si>
    <t>Obroušení tesařských konstrukcí před provedením nátěru</t>
  </si>
  <si>
    <t>Základní jednonásobný akrylátový nátěr tesařských konstrukcí</t>
  </si>
  <si>
    <t>Tmelení spar nebo rohů tesařských konstrukcí polyuretanovým tmelem</t>
  </si>
  <si>
    <t>Obezdívka věnce jednostranná věncovkou keramickou v přes 210 do 250 mm včetně polystyrenu tl 100 mm</t>
  </si>
  <si>
    <t>Obezdívka věnce jednostranná věncovkou keramickou v přes 210 do 250 mm bez tepelné izolace</t>
  </si>
  <si>
    <t>Zřízení bednění základových desek</t>
  </si>
  <si>
    <t>Odstranění bednění základových desek</t>
  </si>
  <si>
    <t>Montáž kontaktního zateplení vnějších podhledů lepením a mechanickým kotvením polystyrénových desek tl do 80 mm</t>
  </si>
  <si>
    <t>Penetrační nátěr vnějších stěn nanášený ručně</t>
  </si>
  <si>
    <t>Potažení vnějších stěn sklovláknitým pletivem vtlačeným do tenkovrstvé hmoty</t>
  </si>
  <si>
    <t>Provedení izolace proti zemní vlhkosti svislé za studena nátěrem penetračním</t>
  </si>
  <si>
    <t>Provedení izolace proti zemní vlhkosti pásy přitavením svislé NAIP</t>
  </si>
  <si>
    <t>20,780*7,280+10,780*1,500</t>
  </si>
  <si>
    <t>Základové desky ze ŽB bez zvýšených nároků na prostředí tř. C 20/25</t>
  </si>
  <si>
    <t>Provedení izolace proti zemní vlhkosti vodorovné za studena nátěrem penetračním</t>
  </si>
  <si>
    <t>Provedení izolace proti zemní vlhkosti pásy přitavením vodorovné NAIP</t>
  </si>
  <si>
    <t>Plocha úpravy fasády "marmolitem"</t>
  </si>
  <si>
    <t>m.č.1.01-1.08</t>
  </si>
  <si>
    <t>12,08+5,21+10,15+10,24+7,01+8,10+67,91+10,63</t>
  </si>
  <si>
    <t>Potěr anhydritový samonivelační litý C25 do 50 mm</t>
  </si>
  <si>
    <t>Montáž izolace tepelné podlah volně kladenými rohožemi, pásy, dílci, deskami 2 vrstvy</t>
  </si>
  <si>
    <t>Montáž izolace tepelné podlah, stropů vrchem nebo střech překrytí fólií s přelepeným spojem</t>
  </si>
  <si>
    <t>SDK podhled deska 1xDF 12,5 bez izolace jednovrstvá spodní kce profil CD+UD EI 15</t>
  </si>
  <si>
    <t>Vysátí podkladu před pokládkou dlažby</t>
  </si>
  <si>
    <t>Nátěr penetrační na podlahu</t>
  </si>
  <si>
    <t>Montáž podlah keramických velkoformát pro mechanické zatížení protiskluzných lepených flexibilním lepidlem do 6 ks/ m2</t>
  </si>
  <si>
    <t>Oprášení (ometení ) podkladu v místnostech výšky do 3,80 m</t>
  </si>
  <si>
    <t>Zakrytí vnitřních podlah včetně pozdějšího odkrytí</t>
  </si>
  <si>
    <t>Základní akrylátová jednonásobná bezbarvá penetrace podkladu v místnostech výšky do 3,80 m</t>
  </si>
  <si>
    <t>Dvojnásobné bílé malby ze směsí za mokra výborně otěruvzdorných v místnostech výšky do 3,80 m</t>
  </si>
  <si>
    <t>Vyčištění budov bytové a občanské výstavby při výšce podlaží přes 4 m</t>
  </si>
  <si>
    <t>(0,440+0,440)*2,0*2,700*4,0</t>
  </si>
  <si>
    <t>Obroušení omítek před provedením nátěru</t>
  </si>
  <si>
    <t>Ometení omítek před provedením nátěru</t>
  </si>
  <si>
    <t>Krycí jednonásobný silikonový nátěr omítek stupně členitosti 1 a 2</t>
  </si>
  <si>
    <t>Bednění střech rovných z desek OSB tl 25 mm na pero a drážku šroubovaných na rošt</t>
  </si>
  <si>
    <t>Impregnace řeziva proti dřevokaznému hmyzu, houbám a plísním máčením třída ohrožení 3 a 4</t>
  </si>
  <si>
    <t>Montáž pojistné hydroizolační nebo parotěsné fólie kladené ve sklonu do 20° lepením na bednění nebo izolaci</t>
  </si>
  <si>
    <t>Montáž pojistné hydroizolační nebo parotěsné fólie kladené ve sklonu do 30° volně na krokve</t>
  </si>
  <si>
    <t>Penetrační disperzní nátěr vnitřních stěn nanášený strojně</t>
  </si>
  <si>
    <t>Vápenocementová lehčená omítka hladká jednovrstvá vnitřních stěn nanášená strojně</t>
  </si>
  <si>
    <t>Příplatek k vápenocementové lehčené omítce vnitřních stěn za každých dalších 5 mm tloušťky strojně</t>
  </si>
  <si>
    <t>Tepelně izolační jednovrstvá omítka vnějších stěn tloušťky do 40 mm</t>
  </si>
  <si>
    <t>"zdivo 380"</t>
  </si>
  <si>
    <t>"komín"2,000</t>
  </si>
  <si>
    <t>Ometení (oprášení) stěny při přípravě podkladu</t>
  </si>
  <si>
    <t>Vápenocementová omítka hladká jednovrstvá vnitřních stěn nanášená ručně</t>
  </si>
  <si>
    <t>Nátěr penetrační na stěnu</t>
  </si>
  <si>
    <t>Montáž profilu ukončujícího rohového nebo vanového</t>
  </si>
  <si>
    <t>Montáž obkladů vnitřních keramických velkoformátových hladkých do 6 ks/m2 lepených flexibilním lepidlem</t>
  </si>
  <si>
    <t>Celková plocha stropu nad zdivem</t>
  </si>
  <si>
    <t>8,880*10,310</t>
  </si>
  <si>
    <t>Montáž izolace tepelné vrchem stropů volně kladenými rohožemi, pásy, dílci, deskami</t>
  </si>
  <si>
    <t>"odměřeno z výkresu" 92,00</t>
  </si>
  <si>
    <t>SDK podhled deska 1xDFRIH2 12,5 bez izolace jednovrstvá spodní kce profil CD+UD EI do 15</t>
  </si>
  <si>
    <t>(2,120+1,750+1,650*2,0+2,275*2,0*4,0)*0,350</t>
  </si>
  <si>
    <t>(0,900+2,200*2,0+2,000*3,0*6,0+(1,375*2,0+1,250)*2,0+0,750*3,0*7,0+1,000+1,425*2,0)*0,260</t>
  </si>
  <si>
    <t>"výplně otvorů - okna"</t>
  </si>
  <si>
    <t>(0,900+2,200*2,0+2,000*3,0*6,0+(1,375*2,0+1,250)*2,0+0,750*3,0*7,0+1,000+1,425*2,0)*0,150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</si>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</sst>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7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/>
    </xf>
    <xf numFmtId="167" fontId="38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15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 x14ac:dyDescent="0.2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9" t="s">
        <v>6</v>
      </c>
      <c r="BT2" s="19" t="s">
        <v>7</v>
      </c>
    </row>
    <row r="3" spans="1:74" s="1" customFormat="1" ht="6.95" customHeight="1" x14ac:dyDescent="0.2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 x14ac:dyDescent="0.2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 x14ac:dyDescent="0.2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8" t="s">
        <v>14</v>
      </c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79"/>
      <c r="AN5" s="379"/>
      <c r="AO5" s="379"/>
      <c r="AP5" s="24"/>
      <c r="AQ5" s="24"/>
      <c r="AR5" s="22"/>
      <c r="BE5" s="375" t="s">
        <v>15</v>
      </c>
      <c r="BS5" s="19" t="s">
        <v>6</v>
      </c>
    </row>
    <row r="6" spans="1:74" s="1" customFormat="1" ht="36.950000000000003" customHeight="1" x14ac:dyDescent="0.2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0" t="s">
        <v>17</v>
      </c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J6" s="379"/>
      <c r="AK6" s="379"/>
      <c r="AL6" s="379"/>
      <c r="AM6" s="379"/>
      <c r="AN6" s="379"/>
      <c r="AO6" s="379"/>
      <c r="AP6" s="24"/>
      <c r="AQ6" s="24"/>
      <c r="AR6" s="22"/>
      <c r="BE6" s="376"/>
      <c r="BS6" s="19" t="s">
        <v>6</v>
      </c>
    </row>
    <row r="7" spans="1:74" s="1" customFormat="1" ht="12" customHeight="1" x14ac:dyDescent="0.2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6"/>
      <c r="BS7" s="19" t="s">
        <v>6</v>
      </c>
    </row>
    <row r="8" spans="1:74" s="1" customFormat="1" ht="12" customHeight="1" x14ac:dyDescent="0.2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76"/>
      <c r="BS8" s="19" t="s">
        <v>6</v>
      </c>
    </row>
    <row r="9" spans="1:74" s="1" customFormat="1" ht="14.45" customHeight="1" x14ac:dyDescent="0.2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6"/>
      <c r="BS9" s="19" t="s">
        <v>6</v>
      </c>
    </row>
    <row r="10" spans="1:74" s="1" customFormat="1" ht="12" customHeight="1" x14ac:dyDescent="0.2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76"/>
      <c r="BS10" s="19" t="s">
        <v>6</v>
      </c>
    </row>
    <row r="11" spans="1:74" s="1" customFormat="1" ht="18.399999999999999" customHeight="1" x14ac:dyDescent="0.2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76"/>
      <c r="BS11" s="19" t="s">
        <v>6</v>
      </c>
    </row>
    <row r="12" spans="1:74" s="1" customFormat="1" ht="6.95" customHeight="1" x14ac:dyDescent="0.2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6"/>
      <c r="BS12" s="19" t="s">
        <v>6</v>
      </c>
    </row>
    <row r="13" spans="1:74" s="1" customFormat="1" ht="12" customHeight="1" x14ac:dyDescent="0.2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32</v>
      </c>
      <c r="AO13" s="24"/>
      <c r="AP13" s="24"/>
      <c r="AQ13" s="24"/>
      <c r="AR13" s="22"/>
      <c r="BE13" s="376"/>
      <c r="BS13" s="19" t="s">
        <v>6</v>
      </c>
    </row>
    <row r="14" spans="1:74" ht="12.75" x14ac:dyDescent="0.2">
      <c r="B14" s="23"/>
      <c r="C14" s="24"/>
      <c r="D14" s="24"/>
      <c r="E14" s="381" t="s">
        <v>32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1" t="s">
        <v>30</v>
      </c>
      <c r="AL14" s="24"/>
      <c r="AM14" s="24"/>
      <c r="AN14" s="33" t="s">
        <v>32</v>
      </c>
      <c r="AO14" s="24"/>
      <c r="AP14" s="24"/>
      <c r="AQ14" s="24"/>
      <c r="AR14" s="22"/>
      <c r="BE14" s="376"/>
      <c r="BS14" s="19" t="s">
        <v>6</v>
      </c>
    </row>
    <row r="15" spans="1:74" s="1" customFormat="1" ht="6.95" customHeight="1" x14ac:dyDescent="0.2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6"/>
      <c r="BS15" s="19" t="s">
        <v>4</v>
      </c>
    </row>
    <row r="16" spans="1:74" s="1" customFormat="1" ht="12" customHeight="1" x14ac:dyDescent="0.2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34</v>
      </c>
      <c r="AO16" s="24"/>
      <c r="AP16" s="24"/>
      <c r="AQ16" s="24"/>
      <c r="AR16" s="22"/>
      <c r="BE16" s="376"/>
      <c r="BS16" s="19" t="s">
        <v>4</v>
      </c>
    </row>
    <row r="17" spans="1:71" s="1" customFormat="1" ht="18.399999999999999" customHeight="1" x14ac:dyDescent="0.2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76"/>
      <c r="BS17" s="19" t="s">
        <v>36</v>
      </c>
    </row>
    <row r="18" spans="1:71" s="1" customFormat="1" ht="6.95" customHeight="1" x14ac:dyDescent="0.2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6"/>
      <c r="BS18" s="19" t="s">
        <v>6</v>
      </c>
    </row>
    <row r="19" spans="1:71" s="1" customFormat="1" ht="12" customHeight="1" x14ac:dyDescent="0.2">
      <c r="B19" s="23"/>
      <c r="C19" s="24"/>
      <c r="D19" s="31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38</v>
      </c>
      <c r="AO19" s="24"/>
      <c r="AP19" s="24"/>
      <c r="AQ19" s="24"/>
      <c r="AR19" s="22"/>
      <c r="BE19" s="376"/>
      <c r="BS19" s="19" t="s">
        <v>6</v>
      </c>
    </row>
    <row r="20" spans="1:71" s="1" customFormat="1" ht="18.399999999999999" customHeight="1" x14ac:dyDescent="0.2">
      <c r="B20" s="23"/>
      <c r="C20" s="24"/>
      <c r="D20" s="24"/>
      <c r="E20" s="29" t="s">
        <v>39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76"/>
      <c r="BS20" s="19" t="s">
        <v>4</v>
      </c>
    </row>
    <row r="21" spans="1:71" s="1" customFormat="1" ht="6.95" customHeight="1" x14ac:dyDescent="0.2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6"/>
    </row>
    <row r="22" spans="1:71" s="1" customFormat="1" ht="12" customHeight="1" x14ac:dyDescent="0.2">
      <c r="B22" s="23"/>
      <c r="C22" s="24"/>
      <c r="D22" s="31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6"/>
    </row>
    <row r="23" spans="1:71" s="1" customFormat="1" ht="83.25" customHeight="1" x14ac:dyDescent="0.2">
      <c r="B23" s="23"/>
      <c r="C23" s="24"/>
      <c r="D23" s="24"/>
      <c r="E23" s="383" t="s">
        <v>41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O23" s="24"/>
      <c r="AP23" s="24"/>
      <c r="AQ23" s="24"/>
      <c r="AR23" s="22"/>
      <c r="BE23" s="376"/>
    </row>
    <row r="24" spans="1:71" s="1" customFormat="1" ht="6.95" customHeight="1" x14ac:dyDescent="0.2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6"/>
    </row>
    <row r="25" spans="1:71" s="1" customFormat="1" ht="6.95" customHeight="1" x14ac:dyDescent="0.2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6"/>
    </row>
    <row r="26" spans="1:71" s="2" customFormat="1" ht="25.9" customHeight="1" x14ac:dyDescent="0.2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4">
        <f>ROUND(AG54,2)</f>
        <v>0</v>
      </c>
      <c r="AL26" s="385"/>
      <c r="AM26" s="385"/>
      <c r="AN26" s="385"/>
      <c r="AO26" s="385"/>
      <c r="AP26" s="38"/>
      <c r="AQ26" s="38"/>
      <c r="AR26" s="41"/>
      <c r="BE26" s="376"/>
    </row>
    <row r="27" spans="1:71" s="2" customFormat="1" ht="6.95" customHeight="1" x14ac:dyDescent="0.2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6"/>
    </row>
    <row r="28" spans="1:71" s="2" customFormat="1" ht="12.75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6" t="s">
        <v>43</v>
      </c>
      <c r="M28" s="386"/>
      <c r="N28" s="386"/>
      <c r="O28" s="386"/>
      <c r="P28" s="386"/>
      <c r="Q28" s="38"/>
      <c r="R28" s="38"/>
      <c r="S28" s="38"/>
      <c r="T28" s="38"/>
      <c r="U28" s="38"/>
      <c r="V28" s="38"/>
      <c r="W28" s="386" t="s">
        <v>44</v>
      </c>
      <c r="X28" s="386"/>
      <c r="Y28" s="386"/>
      <c r="Z28" s="386"/>
      <c r="AA28" s="386"/>
      <c r="AB28" s="386"/>
      <c r="AC28" s="386"/>
      <c r="AD28" s="386"/>
      <c r="AE28" s="386"/>
      <c r="AF28" s="38"/>
      <c r="AG28" s="38"/>
      <c r="AH28" s="38"/>
      <c r="AI28" s="38"/>
      <c r="AJ28" s="38"/>
      <c r="AK28" s="386" t="s">
        <v>45</v>
      </c>
      <c r="AL28" s="386"/>
      <c r="AM28" s="386"/>
      <c r="AN28" s="386"/>
      <c r="AO28" s="386"/>
      <c r="AP28" s="38"/>
      <c r="AQ28" s="38"/>
      <c r="AR28" s="41"/>
      <c r="BE28" s="376"/>
    </row>
    <row r="29" spans="1:71" s="3" customFormat="1" ht="14.45" customHeight="1" x14ac:dyDescent="0.2">
      <c r="B29" s="42"/>
      <c r="C29" s="43"/>
      <c r="D29" s="31" t="s">
        <v>46</v>
      </c>
      <c r="E29" s="43"/>
      <c r="F29" s="31" t="s">
        <v>47</v>
      </c>
      <c r="G29" s="43"/>
      <c r="H29" s="43"/>
      <c r="I29" s="43"/>
      <c r="J29" s="43"/>
      <c r="K29" s="43"/>
      <c r="L29" s="370">
        <v>0.21</v>
      </c>
      <c r="M29" s="369"/>
      <c r="N29" s="369"/>
      <c r="O29" s="369"/>
      <c r="P29" s="369"/>
      <c r="Q29" s="43"/>
      <c r="R29" s="43"/>
      <c r="S29" s="43"/>
      <c r="T29" s="43"/>
      <c r="U29" s="43"/>
      <c r="V29" s="43"/>
      <c r="W29" s="368">
        <f>ROUND(AZ54, 2)</f>
        <v>0</v>
      </c>
      <c r="X29" s="369"/>
      <c r="Y29" s="369"/>
      <c r="Z29" s="369"/>
      <c r="AA29" s="369"/>
      <c r="AB29" s="369"/>
      <c r="AC29" s="369"/>
      <c r="AD29" s="369"/>
      <c r="AE29" s="369"/>
      <c r="AF29" s="43"/>
      <c r="AG29" s="43"/>
      <c r="AH29" s="43"/>
      <c r="AI29" s="43"/>
      <c r="AJ29" s="43"/>
      <c r="AK29" s="368">
        <f>ROUND(AV54, 2)</f>
        <v>0</v>
      </c>
      <c r="AL29" s="369"/>
      <c r="AM29" s="369"/>
      <c r="AN29" s="369"/>
      <c r="AO29" s="369"/>
      <c r="AP29" s="43"/>
      <c r="AQ29" s="43"/>
      <c r="AR29" s="44"/>
      <c r="BE29" s="377"/>
    </row>
    <row r="30" spans="1:71" s="3" customFormat="1" ht="14.45" customHeight="1" x14ac:dyDescent="0.2">
      <c r="B30" s="42"/>
      <c r="C30" s="43"/>
      <c r="D30" s="43"/>
      <c r="E30" s="43"/>
      <c r="F30" s="31" t="s">
        <v>48</v>
      </c>
      <c r="G30" s="43"/>
      <c r="H30" s="43"/>
      <c r="I30" s="43"/>
      <c r="J30" s="43"/>
      <c r="K30" s="43"/>
      <c r="L30" s="370">
        <v>0.15</v>
      </c>
      <c r="M30" s="369"/>
      <c r="N30" s="369"/>
      <c r="O30" s="369"/>
      <c r="P30" s="369"/>
      <c r="Q30" s="43"/>
      <c r="R30" s="43"/>
      <c r="S30" s="43"/>
      <c r="T30" s="43"/>
      <c r="U30" s="43"/>
      <c r="V30" s="43"/>
      <c r="W30" s="368">
        <f>ROUND(BA54, 2)</f>
        <v>0</v>
      </c>
      <c r="X30" s="369"/>
      <c r="Y30" s="369"/>
      <c r="Z30" s="369"/>
      <c r="AA30" s="369"/>
      <c r="AB30" s="369"/>
      <c r="AC30" s="369"/>
      <c r="AD30" s="369"/>
      <c r="AE30" s="369"/>
      <c r="AF30" s="43"/>
      <c r="AG30" s="43"/>
      <c r="AH30" s="43"/>
      <c r="AI30" s="43"/>
      <c r="AJ30" s="43"/>
      <c r="AK30" s="368">
        <f>ROUND(AW54, 2)</f>
        <v>0</v>
      </c>
      <c r="AL30" s="369"/>
      <c r="AM30" s="369"/>
      <c r="AN30" s="369"/>
      <c r="AO30" s="369"/>
      <c r="AP30" s="43"/>
      <c r="AQ30" s="43"/>
      <c r="AR30" s="44"/>
      <c r="BE30" s="377"/>
    </row>
    <row r="31" spans="1:71" s="3" customFormat="1" ht="14.45" hidden="1" customHeight="1" x14ac:dyDescent="0.2">
      <c r="B31" s="42"/>
      <c r="C31" s="43"/>
      <c r="D31" s="43"/>
      <c r="E31" s="43"/>
      <c r="F31" s="31" t="s">
        <v>49</v>
      </c>
      <c r="G31" s="43"/>
      <c r="H31" s="43"/>
      <c r="I31" s="43"/>
      <c r="J31" s="43"/>
      <c r="K31" s="43"/>
      <c r="L31" s="370">
        <v>0.21</v>
      </c>
      <c r="M31" s="369"/>
      <c r="N31" s="369"/>
      <c r="O31" s="369"/>
      <c r="P31" s="369"/>
      <c r="Q31" s="43"/>
      <c r="R31" s="43"/>
      <c r="S31" s="43"/>
      <c r="T31" s="43"/>
      <c r="U31" s="43"/>
      <c r="V31" s="43"/>
      <c r="W31" s="368">
        <f>ROUND(BB54, 2)</f>
        <v>0</v>
      </c>
      <c r="X31" s="369"/>
      <c r="Y31" s="369"/>
      <c r="Z31" s="369"/>
      <c r="AA31" s="369"/>
      <c r="AB31" s="369"/>
      <c r="AC31" s="369"/>
      <c r="AD31" s="369"/>
      <c r="AE31" s="369"/>
      <c r="AF31" s="43"/>
      <c r="AG31" s="43"/>
      <c r="AH31" s="43"/>
      <c r="AI31" s="43"/>
      <c r="AJ31" s="43"/>
      <c r="AK31" s="368">
        <v>0</v>
      </c>
      <c r="AL31" s="369"/>
      <c r="AM31" s="369"/>
      <c r="AN31" s="369"/>
      <c r="AO31" s="369"/>
      <c r="AP31" s="43"/>
      <c r="AQ31" s="43"/>
      <c r="AR31" s="44"/>
      <c r="BE31" s="377"/>
    </row>
    <row r="32" spans="1:71" s="3" customFormat="1" ht="14.45" hidden="1" customHeight="1" x14ac:dyDescent="0.2">
      <c r="B32" s="42"/>
      <c r="C32" s="43"/>
      <c r="D32" s="43"/>
      <c r="E32" s="43"/>
      <c r="F32" s="31" t="s">
        <v>50</v>
      </c>
      <c r="G32" s="43"/>
      <c r="H32" s="43"/>
      <c r="I32" s="43"/>
      <c r="J32" s="43"/>
      <c r="K32" s="43"/>
      <c r="L32" s="370">
        <v>0.15</v>
      </c>
      <c r="M32" s="369"/>
      <c r="N32" s="369"/>
      <c r="O32" s="369"/>
      <c r="P32" s="369"/>
      <c r="Q32" s="43"/>
      <c r="R32" s="43"/>
      <c r="S32" s="43"/>
      <c r="T32" s="43"/>
      <c r="U32" s="43"/>
      <c r="V32" s="43"/>
      <c r="W32" s="368">
        <f>ROUND(BC54, 2)</f>
        <v>0</v>
      </c>
      <c r="X32" s="369"/>
      <c r="Y32" s="369"/>
      <c r="Z32" s="369"/>
      <c r="AA32" s="369"/>
      <c r="AB32" s="369"/>
      <c r="AC32" s="369"/>
      <c r="AD32" s="369"/>
      <c r="AE32" s="369"/>
      <c r="AF32" s="43"/>
      <c r="AG32" s="43"/>
      <c r="AH32" s="43"/>
      <c r="AI32" s="43"/>
      <c r="AJ32" s="43"/>
      <c r="AK32" s="368">
        <v>0</v>
      </c>
      <c r="AL32" s="369"/>
      <c r="AM32" s="369"/>
      <c r="AN32" s="369"/>
      <c r="AO32" s="369"/>
      <c r="AP32" s="43"/>
      <c r="AQ32" s="43"/>
      <c r="AR32" s="44"/>
      <c r="BE32" s="377"/>
    </row>
    <row r="33" spans="1:57" s="3" customFormat="1" ht="14.45" hidden="1" customHeight="1" x14ac:dyDescent="0.2">
      <c r="B33" s="42"/>
      <c r="C33" s="43"/>
      <c r="D33" s="43"/>
      <c r="E33" s="43"/>
      <c r="F33" s="31" t="s">
        <v>51</v>
      </c>
      <c r="G33" s="43"/>
      <c r="H33" s="43"/>
      <c r="I33" s="43"/>
      <c r="J33" s="43"/>
      <c r="K33" s="43"/>
      <c r="L33" s="370">
        <v>0</v>
      </c>
      <c r="M33" s="369"/>
      <c r="N33" s="369"/>
      <c r="O33" s="369"/>
      <c r="P33" s="369"/>
      <c r="Q33" s="43"/>
      <c r="R33" s="43"/>
      <c r="S33" s="43"/>
      <c r="T33" s="43"/>
      <c r="U33" s="43"/>
      <c r="V33" s="43"/>
      <c r="W33" s="368">
        <f>ROUND(BD54, 2)</f>
        <v>0</v>
      </c>
      <c r="X33" s="369"/>
      <c r="Y33" s="369"/>
      <c r="Z33" s="369"/>
      <c r="AA33" s="369"/>
      <c r="AB33" s="369"/>
      <c r="AC33" s="369"/>
      <c r="AD33" s="369"/>
      <c r="AE33" s="369"/>
      <c r="AF33" s="43"/>
      <c r="AG33" s="43"/>
      <c r="AH33" s="43"/>
      <c r="AI33" s="43"/>
      <c r="AJ33" s="43"/>
      <c r="AK33" s="368">
        <v>0</v>
      </c>
      <c r="AL33" s="369"/>
      <c r="AM33" s="369"/>
      <c r="AN33" s="369"/>
      <c r="AO33" s="369"/>
      <c r="AP33" s="43"/>
      <c r="AQ33" s="43"/>
      <c r="AR33" s="44"/>
    </row>
    <row r="34" spans="1:57" s="2" customFormat="1" ht="6.95" customHeight="1" x14ac:dyDescent="0.2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 x14ac:dyDescent="0.2">
      <c r="A35" s="36"/>
      <c r="B35" s="37"/>
      <c r="C35" s="45"/>
      <c r="D35" s="46" t="s">
        <v>52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53</v>
      </c>
      <c r="U35" s="47"/>
      <c r="V35" s="47"/>
      <c r="W35" s="47"/>
      <c r="X35" s="371" t="s">
        <v>54</v>
      </c>
      <c r="Y35" s="372"/>
      <c r="Z35" s="372"/>
      <c r="AA35" s="372"/>
      <c r="AB35" s="372"/>
      <c r="AC35" s="47"/>
      <c r="AD35" s="47"/>
      <c r="AE35" s="47"/>
      <c r="AF35" s="47"/>
      <c r="AG35" s="47"/>
      <c r="AH35" s="47"/>
      <c r="AI35" s="47"/>
      <c r="AJ35" s="47"/>
      <c r="AK35" s="373">
        <f>SUM(AK26:AK33)</f>
        <v>0</v>
      </c>
      <c r="AL35" s="372"/>
      <c r="AM35" s="372"/>
      <c r="AN35" s="372"/>
      <c r="AO35" s="374"/>
      <c r="AP35" s="45"/>
      <c r="AQ35" s="45"/>
      <c r="AR35" s="41"/>
      <c r="BE35" s="36"/>
    </row>
    <row r="36" spans="1:57" s="2" customFormat="1" ht="6.95" customHeight="1" x14ac:dyDescent="0.2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 x14ac:dyDescent="0.2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 x14ac:dyDescent="0.2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 x14ac:dyDescent="0.2">
      <c r="A42" s="36"/>
      <c r="B42" s="37"/>
      <c r="C42" s="25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 x14ac:dyDescent="0.2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 x14ac:dyDescent="0.2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2021/01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 x14ac:dyDescent="0.2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7" t="str">
        <f>K6</f>
        <v>Spolkové zázemí na hřišti - Hynčice</v>
      </c>
      <c r="M45" s="358"/>
      <c r="N45" s="358"/>
      <c r="O45" s="358"/>
      <c r="P45" s="358"/>
      <c r="Q45" s="358"/>
      <c r="R45" s="358"/>
      <c r="S45" s="358"/>
      <c r="T45" s="358"/>
      <c r="U45" s="358"/>
      <c r="V45" s="358"/>
      <c r="W45" s="358"/>
      <c r="X45" s="358"/>
      <c r="Y45" s="358"/>
      <c r="Z45" s="358"/>
      <c r="AA45" s="358"/>
      <c r="AB45" s="358"/>
      <c r="AC45" s="358"/>
      <c r="AD45" s="358"/>
      <c r="AE45" s="358"/>
      <c r="AF45" s="358"/>
      <c r="AG45" s="358"/>
      <c r="AH45" s="358"/>
      <c r="AI45" s="358"/>
      <c r="AJ45" s="358"/>
      <c r="AK45" s="358"/>
      <c r="AL45" s="358"/>
      <c r="AM45" s="358"/>
      <c r="AN45" s="358"/>
      <c r="AO45" s="358"/>
      <c r="AP45" s="58"/>
      <c r="AQ45" s="58"/>
      <c r="AR45" s="59"/>
    </row>
    <row r="46" spans="1:57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 x14ac:dyDescent="0.2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parc.č. 303, k.ú. Hynčice u Krnova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9" t="str">
        <f>IF(AN8= "","",AN8)</f>
        <v>5. 3. 2021</v>
      </c>
      <c r="AN47" s="359"/>
      <c r="AO47" s="38"/>
      <c r="AP47" s="38"/>
      <c r="AQ47" s="38"/>
      <c r="AR47" s="41"/>
      <c r="BE47" s="36"/>
    </row>
    <row r="48" spans="1:57" s="2" customFormat="1" ht="6.95" customHeight="1" x14ac:dyDescent="0.2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 x14ac:dyDescent="0.2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Albrechtice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60" t="str">
        <f>IF(E17="","",E17)</f>
        <v>MIJO-STAV stavby s.r.o., Ostrava</v>
      </c>
      <c r="AN49" s="361"/>
      <c r="AO49" s="361"/>
      <c r="AP49" s="361"/>
      <c r="AQ49" s="38"/>
      <c r="AR49" s="41"/>
      <c r="AS49" s="362" t="s">
        <v>56</v>
      </c>
      <c r="AT49" s="363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 x14ac:dyDescent="0.2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37</v>
      </c>
      <c r="AJ50" s="38"/>
      <c r="AK50" s="38"/>
      <c r="AL50" s="38"/>
      <c r="AM50" s="360" t="str">
        <f>IF(E20="","",E20)</f>
        <v>Ing. Alena Chmelová, Opava</v>
      </c>
      <c r="AN50" s="361"/>
      <c r="AO50" s="361"/>
      <c r="AP50" s="361"/>
      <c r="AQ50" s="38"/>
      <c r="AR50" s="41"/>
      <c r="AS50" s="364"/>
      <c r="AT50" s="365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6"/>
      <c r="AT51" s="367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 x14ac:dyDescent="0.2">
      <c r="A52" s="36"/>
      <c r="B52" s="37"/>
      <c r="C52" s="351" t="s">
        <v>57</v>
      </c>
      <c r="D52" s="352"/>
      <c r="E52" s="352"/>
      <c r="F52" s="352"/>
      <c r="G52" s="352"/>
      <c r="H52" s="68"/>
      <c r="I52" s="353" t="s">
        <v>58</v>
      </c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4" t="s">
        <v>59</v>
      </c>
      <c r="AH52" s="352"/>
      <c r="AI52" s="352"/>
      <c r="AJ52" s="352"/>
      <c r="AK52" s="352"/>
      <c r="AL52" s="352"/>
      <c r="AM52" s="352"/>
      <c r="AN52" s="353" t="s">
        <v>60</v>
      </c>
      <c r="AO52" s="352"/>
      <c r="AP52" s="352"/>
      <c r="AQ52" s="69" t="s">
        <v>61</v>
      </c>
      <c r="AR52" s="41"/>
      <c r="AS52" s="70" t="s">
        <v>62</v>
      </c>
      <c r="AT52" s="71" t="s">
        <v>63</v>
      </c>
      <c r="AU52" s="71" t="s">
        <v>64</v>
      </c>
      <c r="AV52" s="71" t="s">
        <v>65</v>
      </c>
      <c r="AW52" s="71" t="s">
        <v>66</v>
      </c>
      <c r="AX52" s="71" t="s">
        <v>67</v>
      </c>
      <c r="AY52" s="71" t="s">
        <v>68</v>
      </c>
      <c r="AZ52" s="71" t="s">
        <v>69</v>
      </c>
      <c r="BA52" s="71" t="s">
        <v>70</v>
      </c>
      <c r="BB52" s="71" t="s">
        <v>71</v>
      </c>
      <c r="BC52" s="71" t="s">
        <v>72</v>
      </c>
      <c r="BD52" s="72" t="s">
        <v>73</v>
      </c>
      <c r="BE52" s="36"/>
    </row>
    <row r="53" spans="1:91" s="2" customFormat="1" ht="10.9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 x14ac:dyDescent="0.2">
      <c r="B54" s="76"/>
      <c r="C54" s="77" t="s">
        <v>74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5">
        <f>ROUND(SUM(AG55:AG57),2)</f>
        <v>0</v>
      </c>
      <c r="AH54" s="355"/>
      <c r="AI54" s="355"/>
      <c r="AJ54" s="355"/>
      <c r="AK54" s="355"/>
      <c r="AL54" s="355"/>
      <c r="AM54" s="355"/>
      <c r="AN54" s="356">
        <f>SUM(AG54,AT54)</f>
        <v>0</v>
      </c>
      <c r="AO54" s="356"/>
      <c r="AP54" s="356"/>
      <c r="AQ54" s="80" t="s">
        <v>28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75</v>
      </c>
      <c r="BT54" s="86" t="s">
        <v>76</v>
      </c>
      <c r="BU54" s="87" t="s">
        <v>77</v>
      </c>
      <c r="BV54" s="86" t="s">
        <v>78</v>
      </c>
      <c r="BW54" s="86" t="s">
        <v>5</v>
      </c>
      <c r="BX54" s="86" t="s">
        <v>79</v>
      </c>
      <c r="CL54" s="86" t="s">
        <v>19</v>
      </c>
    </row>
    <row r="55" spans="1:91" s="7" customFormat="1" ht="16.5" customHeight="1" x14ac:dyDescent="0.2">
      <c r="A55" s="88" t="s">
        <v>80</v>
      </c>
      <c r="B55" s="89"/>
      <c r="C55" s="90"/>
      <c r="D55" s="350" t="s">
        <v>81</v>
      </c>
      <c r="E55" s="350"/>
      <c r="F55" s="350"/>
      <c r="G55" s="350"/>
      <c r="H55" s="350"/>
      <c r="I55" s="91"/>
      <c r="J55" s="350" t="s">
        <v>82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'01 - Odstranění stavby'!J30</f>
        <v>0</v>
      </c>
      <c r="AH55" s="349"/>
      <c r="AI55" s="349"/>
      <c r="AJ55" s="349"/>
      <c r="AK55" s="349"/>
      <c r="AL55" s="349"/>
      <c r="AM55" s="349"/>
      <c r="AN55" s="348">
        <f>SUM(AG55,AT55)</f>
        <v>0</v>
      </c>
      <c r="AO55" s="349"/>
      <c r="AP55" s="349"/>
      <c r="AQ55" s="92" t="s">
        <v>83</v>
      </c>
      <c r="AR55" s="93"/>
      <c r="AS55" s="94">
        <v>0</v>
      </c>
      <c r="AT55" s="95">
        <f>ROUND(SUM(AV55:AW55),2)</f>
        <v>0</v>
      </c>
      <c r="AU55" s="96">
        <f>'01 - Odstranění stavby'!P94</f>
        <v>0</v>
      </c>
      <c r="AV55" s="95">
        <f>'01 - Odstranění stavby'!J33</f>
        <v>0</v>
      </c>
      <c r="AW55" s="95">
        <f>'01 - Odstranění stavby'!J34</f>
        <v>0</v>
      </c>
      <c r="AX55" s="95">
        <f>'01 - Odstranění stavby'!J35</f>
        <v>0</v>
      </c>
      <c r="AY55" s="95">
        <f>'01 - Odstranění stavby'!J36</f>
        <v>0</v>
      </c>
      <c r="AZ55" s="95">
        <f>'01 - Odstranění stavby'!F33</f>
        <v>0</v>
      </c>
      <c r="BA55" s="95">
        <f>'01 - Odstranění stavby'!F34</f>
        <v>0</v>
      </c>
      <c r="BB55" s="95">
        <f>'01 - Odstranění stavby'!F35</f>
        <v>0</v>
      </c>
      <c r="BC55" s="95">
        <f>'01 - Odstranění stavby'!F36</f>
        <v>0</v>
      </c>
      <c r="BD55" s="97">
        <f>'01 - Odstranění stavby'!F37</f>
        <v>0</v>
      </c>
      <c r="BT55" s="98" t="s">
        <v>84</v>
      </c>
      <c r="BV55" s="98" t="s">
        <v>78</v>
      </c>
      <c r="BW55" s="98" t="s">
        <v>85</v>
      </c>
      <c r="BX55" s="98" t="s">
        <v>5</v>
      </c>
      <c r="CL55" s="98" t="s">
        <v>19</v>
      </c>
      <c r="CM55" s="98" t="s">
        <v>86</v>
      </c>
    </row>
    <row r="56" spans="1:91" s="7" customFormat="1" ht="16.5" customHeight="1" x14ac:dyDescent="0.2">
      <c r="A56" s="88" t="s">
        <v>80</v>
      </c>
      <c r="B56" s="89"/>
      <c r="C56" s="90"/>
      <c r="D56" s="350" t="s">
        <v>87</v>
      </c>
      <c r="E56" s="350"/>
      <c r="F56" s="350"/>
      <c r="G56" s="350"/>
      <c r="H56" s="350"/>
      <c r="I56" s="91"/>
      <c r="J56" s="350" t="s">
        <v>88</v>
      </c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50"/>
      <c r="AC56" s="350"/>
      <c r="AD56" s="350"/>
      <c r="AE56" s="350"/>
      <c r="AF56" s="350"/>
      <c r="AG56" s="348">
        <f>'02 - Novostavba'!J30</f>
        <v>0</v>
      </c>
      <c r="AH56" s="349"/>
      <c r="AI56" s="349"/>
      <c r="AJ56" s="349"/>
      <c r="AK56" s="349"/>
      <c r="AL56" s="349"/>
      <c r="AM56" s="349"/>
      <c r="AN56" s="348">
        <f>SUM(AG56,AT56)</f>
        <v>0</v>
      </c>
      <c r="AO56" s="349"/>
      <c r="AP56" s="349"/>
      <c r="AQ56" s="92" t="s">
        <v>83</v>
      </c>
      <c r="AR56" s="93"/>
      <c r="AS56" s="94">
        <v>0</v>
      </c>
      <c r="AT56" s="95">
        <f>ROUND(SUM(AV56:AW56),2)</f>
        <v>0</v>
      </c>
      <c r="AU56" s="96">
        <f>'02 - Novostavba'!P105</f>
        <v>0</v>
      </c>
      <c r="AV56" s="95">
        <f>'02 - Novostavba'!J33</f>
        <v>0</v>
      </c>
      <c r="AW56" s="95">
        <f>'02 - Novostavba'!J34</f>
        <v>0</v>
      </c>
      <c r="AX56" s="95">
        <f>'02 - Novostavba'!J35</f>
        <v>0</v>
      </c>
      <c r="AY56" s="95">
        <f>'02 - Novostavba'!J36</f>
        <v>0</v>
      </c>
      <c r="AZ56" s="95">
        <f>'02 - Novostavba'!F33</f>
        <v>0</v>
      </c>
      <c r="BA56" s="95">
        <f>'02 - Novostavba'!F34</f>
        <v>0</v>
      </c>
      <c r="BB56" s="95">
        <f>'02 - Novostavba'!F35</f>
        <v>0</v>
      </c>
      <c r="BC56" s="95">
        <f>'02 - Novostavba'!F36</f>
        <v>0</v>
      </c>
      <c r="BD56" s="97">
        <f>'02 - Novostavba'!F37</f>
        <v>0</v>
      </c>
      <c r="BT56" s="98" t="s">
        <v>84</v>
      </c>
      <c r="BV56" s="98" t="s">
        <v>78</v>
      </c>
      <c r="BW56" s="98" t="s">
        <v>89</v>
      </c>
      <c r="BX56" s="98" t="s">
        <v>5</v>
      </c>
      <c r="CL56" s="98" t="s">
        <v>28</v>
      </c>
      <c r="CM56" s="98" t="s">
        <v>86</v>
      </c>
    </row>
    <row r="57" spans="1:91" s="7" customFormat="1" ht="16.5" customHeight="1" x14ac:dyDescent="0.2">
      <c r="A57" s="88" t="s">
        <v>80</v>
      </c>
      <c r="B57" s="89"/>
      <c r="C57" s="90"/>
      <c r="D57" s="350" t="s">
        <v>90</v>
      </c>
      <c r="E57" s="350"/>
      <c r="F57" s="350"/>
      <c r="G57" s="350"/>
      <c r="H57" s="350"/>
      <c r="I57" s="91"/>
      <c r="J57" s="350" t="s">
        <v>91</v>
      </c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50"/>
      <c r="AC57" s="350"/>
      <c r="AD57" s="350"/>
      <c r="AE57" s="350"/>
      <c r="AF57" s="350"/>
      <c r="AG57" s="348">
        <f>'VRN - Vedlejší rozpočtové...'!J30</f>
        <v>0</v>
      </c>
      <c r="AH57" s="349"/>
      <c r="AI57" s="349"/>
      <c r="AJ57" s="349"/>
      <c r="AK57" s="349"/>
      <c r="AL57" s="349"/>
      <c r="AM57" s="349"/>
      <c r="AN57" s="348">
        <f>SUM(AG57,AT57)</f>
        <v>0</v>
      </c>
      <c r="AO57" s="349"/>
      <c r="AP57" s="349"/>
      <c r="AQ57" s="92" t="s">
        <v>83</v>
      </c>
      <c r="AR57" s="93"/>
      <c r="AS57" s="99">
        <v>0</v>
      </c>
      <c r="AT57" s="100">
        <f>ROUND(SUM(AV57:AW57),2)</f>
        <v>0</v>
      </c>
      <c r="AU57" s="101">
        <f>'VRN - Vedlejší rozpočtové...'!P83</f>
        <v>0</v>
      </c>
      <c r="AV57" s="100">
        <f>'VRN - Vedlejší rozpočtové...'!J33</f>
        <v>0</v>
      </c>
      <c r="AW57" s="100">
        <f>'VRN - Vedlejší rozpočtové...'!J34</f>
        <v>0</v>
      </c>
      <c r="AX57" s="100">
        <f>'VRN - Vedlejší rozpočtové...'!J35</f>
        <v>0</v>
      </c>
      <c r="AY57" s="100">
        <f>'VRN - Vedlejší rozpočtové...'!J36</f>
        <v>0</v>
      </c>
      <c r="AZ57" s="100">
        <f>'VRN - Vedlejší rozpočtové...'!F33</f>
        <v>0</v>
      </c>
      <c r="BA57" s="100">
        <f>'VRN - Vedlejší rozpočtové...'!F34</f>
        <v>0</v>
      </c>
      <c r="BB57" s="100">
        <f>'VRN - Vedlejší rozpočtové...'!F35</f>
        <v>0</v>
      </c>
      <c r="BC57" s="100">
        <f>'VRN - Vedlejší rozpočtové...'!F36</f>
        <v>0</v>
      </c>
      <c r="BD57" s="102">
        <f>'VRN - Vedlejší rozpočtové...'!F37</f>
        <v>0</v>
      </c>
      <c r="BT57" s="98" t="s">
        <v>84</v>
      </c>
      <c r="BV57" s="98" t="s">
        <v>78</v>
      </c>
      <c r="BW57" s="98" t="s">
        <v>92</v>
      </c>
      <c r="BX57" s="98" t="s">
        <v>5</v>
      </c>
      <c r="CL57" s="98" t="s">
        <v>28</v>
      </c>
      <c r="CM57" s="98" t="s">
        <v>84</v>
      </c>
    </row>
    <row r="58" spans="1:91" s="2" customFormat="1" ht="30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 x14ac:dyDescent="0.2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VGYPfzCsiRZTzZilSXCKVbSK9SO2iA7uhk0uWXeXGadUD0h0Dy71bA4znwzV4ECyt0coBosAbIKaLc2Iw+ODLQ==" saltValue="MojgVLBnI0m5np+SpZTrPFwu4ZxQo+3Hfgan9OIJLBCrLUzTboSNnVaTbQ7bbsQ9y6jJN+I0YgLexRuQZR+cGA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Odstranění stavby'!C2" display="/" xr:uid="{00000000-0004-0000-0000-000000000000}"/>
    <hyperlink ref="A56" location="'02 - Novostavba'!C2" display="/" xr:uid="{00000000-0004-0000-0000-000001000000}"/>
    <hyperlink ref="A57" location="'VRN - Vedlejší rozpočtové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61"/>
  <sheetViews>
    <sheetView showGridLines="0" topLeftCell="A152" workbookViewId="0">
      <selection activeCell="H97" sqref="H9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85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</row>
    <row r="4" spans="1:46" s="1" customFormat="1" ht="24.95" customHeight="1" x14ac:dyDescent="0.2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90" t="str">
        <f>'Rekapitulace stavby'!K6</f>
        <v>Spolkové zázemí na hřišti - Hynčice</v>
      </c>
      <c r="F7" s="391"/>
      <c r="G7" s="391"/>
      <c r="H7" s="391"/>
      <c r="L7" s="22"/>
    </row>
    <row r="8" spans="1:46" s="2" customFormat="1" ht="12" customHeight="1" x14ac:dyDescent="0.2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92" t="s">
        <v>95</v>
      </c>
      <c r="F9" s="393"/>
      <c r="G9" s="393"/>
      <c r="H9" s="39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28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5. 3. 2021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28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29</v>
      </c>
      <c r="F15" s="36"/>
      <c r="G15" s="36"/>
      <c r="H15" s="36"/>
      <c r="I15" s="107" t="s">
        <v>30</v>
      </c>
      <c r="J15" s="109" t="s">
        <v>28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7" t="s">
        <v>30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27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30</v>
      </c>
      <c r="J21" s="109" t="s">
        <v>28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27</v>
      </c>
      <c r="J23" s="109" t="s">
        <v>38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30</v>
      </c>
      <c r="J24" s="109" t="s">
        <v>28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19.25" customHeight="1" x14ac:dyDescent="0.2">
      <c r="A27" s="111"/>
      <c r="B27" s="112"/>
      <c r="C27" s="111"/>
      <c r="D27" s="111"/>
      <c r="E27" s="396" t="s">
        <v>96</v>
      </c>
      <c r="F27" s="396"/>
      <c r="G27" s="396"/>
      <c r="H27" s="39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ROUND(J94,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46</v>
      </c>
      <c r="E33" s="107" t="s">
        <v>47</v>
      </c>
      <c r="F33" s="119">
        <f>ROUND((SUM(BE94:BE360)),  2)</f>
        <v>0</v>
      </c>
      <c r="G33" s="36"/>
      <c r="H33" s="36"/>
      <c r="I33" s="120">
        <v>0.21</v>
      </c>
      <c r="J33" s="119">
        <f>ROUND(((SUM(BE94:BE360))*I33),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48</v>
      </c>
      <c r="F34" s="119">
        <f>ROUND((SUM(BF94:BF360)),  2)</f>
        <v>0</v>
      </c>
      <c r="G34" s="36"/>
      <c r="H34" s="36"/>
      <c r="I34" s="120">
        <v>0.15</v>
      </c>
      <c r="J34" s="119">
        <f>ROUND(((SUM(BF94:BF360))*I34),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49</v>
      </c>
      <c r="F35" s="119">
        <f>ROUND((SUM(BG94:BG360)),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50</v>
      </c>
      <c r="F36" s="119">
        <f>ROUND((SUM(BH94:BH360)),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51</v>
      </c>
      <c r="F37" s="119">
        <f>ROUND((SUM(BI94:BI360)),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8" t="str">
        <f>E7</f>
        <v>Spolkové zázemí na hřišti - Hynčice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7" t="str">
        <f>E9</f>
        <v>01 - Odstranění stavby</v>
      </c>
      <c r="F50" s="387"/>
      <c r="G50" s="387"/>
      <c r="H50" s="38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22</v>
      </c>
      <c r="D52" s="38"/>
      <c r="E52" s="38"/>
      <c r="F52" s="29" t="str">
        <f>F12</f>
        <v>parc.č. 303, k.ú. Hynčice u Krnova</v>
      </c>
      <c r="G52" s="38"/>
      <c r="H52" s="38"/>
      <c r="I52" s="31" t="s">
        <v>24</v>
      </c>
      <c r="J52" s="61" t="str">
        <f>IF(J12="","",J12)</f>
        <v>5. 3. 2021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 x14ac:dyDescent="0.2">
      <c r="A54" s="36"/>
      <c r="B54" s="37"/>
      <c r="C54" s="31" t="s">
        <v>26</v>
      </c>
      <c r="D54" s="38"/>
      <c r="E54" s="38"/>
      <c r="F54" s="29" t="str">
        <f>E15</f>
        <v>Město Albrechtice</v>
      </c>
      <c r="G54" s="38"/>
      <c r="H54" s="38"/>
      <c r="I54" s="31" t="s">
        <v>33</v>
      </c>
      <c r="J54" s="34" t="str">
        <f>E21</f>
        <v>MIJO-STAV stavby s.r.o., Ostrava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 x14ac:dyDescent="0.2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Alena Chmelová, Opava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J94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4.95" customHeight="1" x14ac:dyDescent="0.2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J95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102</v>
      </c>
      <c r="E61" s="145"/>
      <c r="F61" s="145"/>
      <c r="G61" s="145"/>
      <c r="H61" s="145"/>
      <c r="I61" s="145"/>
      <c r="J61" s="146">
        <f>J96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103</v>
      </c>
      <c r="E62" s="145"/>
      <c r="F62" s="145"/>
      <c r="G62" s="145"/>
      <c r="H62" s="145"/>
      <c r="I62" s="145"/>
      <c r="J62" s="146">
        <f>J114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104</v>
      </c>
      <c r="E63" s="145"/>
      <c r="F63" s="145"/>
      <c r="G63" s="145"/>
      <c r="H63" s="145"/>
      <c r="I63" s="145"/>
      <c r="J63" s="146">
        <f>J203</f>
        <v>0</v>
      </c>
      <c r="K63" s="143"/>
      <c r="L63" s="147"/>
    </row>
    <row r="64" spans="1:47" s="9" customFormat="1" ht="24.95" customHeight="1" x14ac:dyDescent="0.2">
      <c r="B64" s="136"/>
      <c r="C64" s="137"/>
      <c r="D64" s="138" t="s">
        <v>105</v>
      </c>
      <c r="E64" s="139"/>
      <c r="F64" s="139"/>
      <c r="G64" s="139"/>
      <c r="H64" s="139"/>
      <c r="I64" s="139"/>
      <c r="J64" s="140">
        <f>J219</f>
        <v>0</v>
      </c>
      <c r="K64" s="137"/>
      <c r="L64" s="141"/>
    </row>
    <row r="65" spans="1:31" s="10" customFormat="1" ht="19.899999999999999" customHeight="1" x14ac:dyDescent="0.2">
      <c r="B65" s="142"/>
      <c r="C65" s="143"/>
      <c r="D65" s="144" t="s">
        <v>106</v>
      </c>
      <c r="E65" s="145"/>
      <c r="F65" s="145"/>
      <c r="G65" s="145"/>
      <c r="H65" s="145"/>
      <c r="I65" s="145"/>
      <c r="J65" s="146">
        <f>J220</f>
        <v>0</v>
      </c>
      <c r="K65" s="143"/>
      <c r="L65" s="147"/>
    </row>
    <row r="66" spans="1:31" s="10" customFormat="1" ht="19.899999999999999" customHeight="1" x14ac:dyDescent="0.2">
      <c r="B66" s="142"/>
      <c r="C66" s="143"/>
      <c r="D66" s="144" t="s">
        <v>107</v>
      </c>
      <c r="E66" s="145"/>
      <c r="F66" s="145"/>
      <c r="G66" s="145"/>
      <c r="H66" s="145"/>
      <c r="I66" s="145"/>
      <c r="J66" s="146">
        <f>J254</f>
        <v>0</v>
      </c>
      <c r="K66" s="143"/>
      <c r="L66" s="147"/>
    </row>
    <row r="67" spans="1:31" s="10" customFormat="1" ht="19.899999999999999" customHeight="1" x14ac:dyDescent="0.2">
      <c r="B67" s="142"/>
      <c r="C67" s="143"/>
      <c r="D67" s="144" t="s">
        <v>108</v>
      </c>
      <c r="E67" s="145"/>
      <c r="F67" s="145"/>
      <c r="G67" s="145"/>
      <c r="H67" s="145"/>
      <c r="I67" s="145"/>
      <c r="J67" s="146">
        <f>J258</f>
        <v>0</v>
      </c>
      <c r="K67" s="143"/>
      <c r="L67" s="147"/>
    </row>
    <row r="68" spans="1:31" s="10" customFormat="1" ht="19.899999999999999" customHeight="1" x14ac:dyDescent="0.2">
      <c r="B68" s="142"/>
      <c r="C68" s="143"/>
      <c r="D68" s="144" t="s">
        <v>109</v>
      </c>
      <c r="E68" s="145"/>
      <c r="F68" s="145"/>
      <c r="G68" s="145"/>
      <c r="H68" s="145"/>
      <c r="I68" s="145"/>
      <c r="J68" s="146">
        <f>J262</f>
        <v>0</v>
      </c>
      <c r="K68" s="143"/>
      <c r="L68" s="147"/>
    </row>
    <row r="69" spans="1:31" s="10" customFormat="1" ht="19.899999999999999" customHeight="1" x14ac:dyDescent="0.2">
      <c r="B69" s="142"/>
      <c r="C69" s="143"/>
      <c r="D69" s="144" t="s">
        <v>110</v>
      </c>
      <c r="E69" s="145"/>
      <c r="F69" s="145"/>
      <c r="G69" s="145"/>
      <c r="H69" s="145"/>
      <c r="I69" s="145"/>
      <c r="J69" s="146">
        <f>J266</f>
        <v>0</v>
      </c>
      <c r="K69" s="143"/>
      <c r="L69" s="147"/>
    </row>
    <row r="70" spans="1:31" s="10" customFormat="1" ht="19.899999999999999" customHeight="1" x14ac:dyDescent="0.2">
      <c r="B70" s="142"/>
      <c r="C70" s="143"/>
      <c r="D70" s="144" t="s">
        <v>111</v>
      </c>
      <c r="E70" s="145"/>
      <c r="F70" s="145"/>
      <c r="G70" s="145"/>
      <c r="H70" s="145"/>
      <c r="I70" s="145"/>
      <c r="J70" s="146">
        <f>J273</f>
        <v>0</v>
      </c>
      <c r="K70" s="143"/>
      <c r="L70" s="147"/>
    </row>
    <row r="71" spans="1:31" s="10" customFormat="1" ht="19.899999999999999" customHeight="1" x14ac:dyDescent="0.2">
      <c r="B71" s="142"/>
      <c r="C71" s="143"/>
      <c r="D71" s="144" t="s">
        <v>112</v>
      </c>
      <c r="E71" s="145"/>
      <c r="F71" s="145"/>
      <c r="G71" s="145"/>
      <c r="H71" s="145"/>
      <c r="I71" s="145"/>
      <c r="J71" s="146">
        <f>J286</f>
        <v>0</v>
      </c>
      <c r="K71" s="143"/>
      <c r="L71" s="147"/>
    </row>
    <row r="72" spans="1:31" s="10" customFormat="1" ht="19.899999999999999" customHeight="1" x14ac:dyDescent="0.2">
      <c r="B72" s="142"/>
      <c r="C72" s="143"/>
      <c r="D72" s="144" t="s">
        <v>113</v>
      </c>
      <c r="E72" s="145"/>
      <c r="F72" s="145"/>
      <c r="G72" s="145"/>
      <c r="H72" s="145"/>
      <c r="I72" s="145"/>
      <c r="J72" s="146">
        <f>J305</f>
        <v>0</v>
      </c>
      <c r="K72" s="143"/>
      <c r="L72" s="147"/>
    </row>
    <row r="73" spans="1:31" s="10" customFormat="1" ht="19.899999999999999" customHeight="1" x14ac:dyDescent="0.2">
      <c r="B73" s="142"/>
      <c r="C73" s="143"/>
      <c r="D73" s="144" t="s">
        <v>114</v>
      </c>
      <c r="E73" s="145"/>
      <c r="F73" s="145"/>
      <c r="G73" s="145"/>
      <c r="H73" s="145"/>
      <c r="I73" s="145"/>
      <c r="J73" s="146">
        <f>J319</f>
        <v>0</v>
      </c>
      <c r="K73" s="143"/>
      <c r="L73" s="147"/>
    </row>
    <row r="74" spans="1:31" s="10" customFormat="1" ht="19.899999999999999" customHeight="1" x14ac:dyDescent="0.2">
      <c r="B74" s="142"/>
      <c r="C74" s="143"/>
      <c r="D74" s="144" t="s">
        <v>115</v>
      </c>
      <c r="E74" s="145"/>
      <c r="F74" s="145"/>
      <c r="G74" s="145"/>
      <c r="H74" s="145"/>
      <c r="I74" s="145"/>
      <c r="J74" s="146">
        <f>J357</f>
        <v>0</v>
      </c>
      <c r="K74" s="143"/>
      <c r="L74" s="147"/>
    </row>
    <row r="75" spans="1:31" s="2" customFormat="1" ht="21.75" customHeight="1" x14ac:dyDescent="0.2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 x14ac:dyDescent="0.2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 x14ac:dyDescent="0.2">
      <c r="A81" s="36"/>
      <c r="B81" s="37"/>
      <c r="C81" s="25" t="s">
        <v>116</v>
      </c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 x14ac:dyDescent="0.2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 x14ac:dyDescent="0.2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 x14ac:dyDescent="0.2">
      <c r="A84" s="36"/>
      <c r="B84" s="37"/>
      <c r="C84" s="38"/>
      <c r="D84" s="38"/>
      <c r="E84" s="388" t="str">
        <f>E7</f>
        <v>Spolkové zázemí na hřišti - Hynčice</v>
      </c>
      <c r="F84" s="389"/>
      <c r="G84" s="389"/>
      <c r="H84" s="389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 x14ac:dyDescent="0.2">
      <c r="A85" s="36"/>
      <c r="B85" s="37"/>
      <c r="C85" s="31" t="s">
        <v>94</v>
      </c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 x14ac:dyDescent="0.2">
      <c r="A86" s="36"/>
      <c r="B86" s="37"/>
      <c r="C86" s="38"/>
      <c r="D86" s="38"/>
      <c r="E86" s="357" t="str">
        <f>E9</f>
        <v>01 - Odstranění stavby</v>
      </c>
      <c r="F86" s="387"/>
      <c r="G86" s="387"/>
      <c r="H86" s="387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 x14ac:dyDescent="0.2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 x14ac:dyDescent="0.2">
      <c r="A88" s="36"/>
      <c r="B88" s="37"/>
      <c r="C88" s="31" t="s">
        <v>22</v>
      </c>
      <c r="D88" s="38"/>
      <c r="E88" s="38"/>
      <c r="F88" s="29" t="str">
        <f>F12</f>
        <v>parc.č. 303, k.ú. Hynčice u Krnova</v>
      </c>
      <c r="G88" s="38"/>
      <c r="H88" s="38"/>
      <c r="I88" s="31" t="s">
        <v>24</v>
      </c>
      <c r="J88" s="61" t="str">
        <f>IF(J12="","",J12)</f>
        <v>5. 3. 2021</v>
      </c>
      <c r="K88" s="38"/>
      <c r="L88" s="10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 x14ac:dyDescent="0.2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25.7" customHeight="1" x14ac:dyDescent="0.2">
      <c r="A90" s="36"/>
      <c r="B90" s="37"/>
      <c r="C90" s="31" t="s">
        <v>26</v>
      </c>
      <c r="D90" s="38"/>
      <c r="E90" s="38"/>
      <c r="F90" s="29" t="str">
        <f>E15</f>
        <v>Město Albrechtice</v>
      </c>
      <c r="G90" s="38"/>
      <c r="H90" s="38"/>
      <c r="I90" s="31" t="s">
        <v>33</v>
      </c>
      <c r="J90" s="34" t="str">
        <f>E21</f>
        <v>MIJO-STAV stavby s.r.o., Ostrava</v>
      </c>
      <c r="K90" s="38"/>
      <c r="L90" s="10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25.7" customHeight="1" x14ac:dyDescent="0.2">
      <c r="A91" s="36"/>
      <c r="B91" s="37"/>
      <c r="C91" s="31" t="s">
        <v>31</v>
      </c>
      <c r="D91" s="38"/>
      <c r="E91" s="38"/>
      <c r="F91" s="29" t="str">
        <f>IF(E18="","",E18)</f>
        <v>Vyplň údaj</v>
      </c>
      <c r="G91" s="38"/>
      <c r="H91" s="38"/>
      <c r="I91" s="31" t="s">
        <v>37</v>
      </c>
      <c r="J91" s="34" t="str">
        <f>E24</f>
        <v>Ing. Alena Chmelová, Opava</v>
      </c>
      <c r="K91" s="38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 x14ac:dyDescent="0.2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 x14ac:dyDescent="0.2">
      <c r="A93" s="148"/>
      <c r="B93" s="149"/>
      <c r="C93" s="150" t="s">
        <v>117</v>
      </c>
      <c r="D93" s="151" t="s">
        <v>61</v>
      </c>
      <c r="E93" s="151" t="s">
        <v>57</v>
      </c>
      <c r="F93" s="151" t="s">
        <v>58</v>
      </c>
      <c r="G93" s="151" t="s">
        <v>118</v>
      </c>
      <c r="H93" s="151" t="s">
        <v>119</v>
      </c>
      <c r="I93" s="151" t="s">
        <v>120</v>
      </c>
      <c r="J93" s="151" t="s">
        <v>99</v>
      </c>
      <c r="K93" s="152" t="s">
        <v>121</v>
      </c>
      <c r="L93" s="153"/>
      <c r="M93" s="70" t="s">
        <v>28</v>
      </c>
      <c r="N93" s="71" t="s">
        <v>46</v>
      </c>
      <c r="O93" s="71" t="s">
        <v>122</v>
      </c>
      <c r="P93" s="71" t="s">
        <v>123</v>
      </c>
      <c r="Q93" s="71" t="s">
        <v>124</v>
      </c>
      <c r="R93" s="71" t="s">
        <v>125</v>
      </c>
      <c r="S93" s="71" t="s">
        <v>126</v>
      </c>
      <c r="T93" s="72" t="s">
        <v>127</v>
      </c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</row>
    <row r="94" spans="1:63" s="2" customFormat="1" ht="22.9" customHeight="1" x14ac:dyDescent="0.25">
      <c r="A94" s="36"/>
      <c r="B94" s="37"/>
      <c r="C94" s="77" t="s">
        <v>128</v>
      </c>
      <c r="D94" s="38"/>
      <c r="E94" s="38"/>
      <c r="F94" s="38"/>
      <c r="G94" s="38"/>
      <c r="H94" s="38"/>
      <c r="I94" s="38"/>
      <c r="J94" s="154">
        <f>BK94</f>
        <v>0</v>
      </c>
      <c r="K94" s="38"/>
      <c r="L94" s="41"/>
      <c r="M94" s="73"/>
      <c r="N94" s="155"/>
      <c r="O94" s="74"/>
      <c r="P94" s="156">
        <f>P95+P219</f>
        <v>0</v>
      </c>
      <c r="Q94" s="74"/>
      <c r="R94" s="156">
        <f>R95+R219</f>
        <v>99.985132000000007</v>
      </c>
      <c r="S94" s="74"/>
      <c r="T94" s="157">
        <f>T95+T219</f>
        <v>567.88096674999997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75</v>
      </c>
      <c r="AU94" s="19" t="s">
        <v>100</v>
      </c>
      <c r="BK94" s="158">
        <f>BK95+BK219</f>
        <v>0</v>
      </c>
    </row>
    <row r="95" spans="1:63" s="12" customFormat="1" ht="25.9" customHeight="1" x14ac:dyDescent="0.2">
      <c r="B95" s="159"/>
      <c r="C95" s="160"/>
      <c r="D95" s="161" t="s">
        <v>75</v>
      </c>
      <c r="E95" s="162" t="s">
        <v>129</v>
      </c>
      <c r="F95" s="162" t="s">
        <v>130</v>
      </c>
      <c r="G95" s="160"/>
      <c r="H95" s="160"/>
      <c r="I95" s="163"/>
      <c r="J95" s="164">
        <f>BK95</f>
        <v>0</v>
      </c>
      <c r="K95" s="160"/>
      <c r="L95" s="165"/>
      <c r="M95" s="166"/>
      <c r="N95" s="167"/>
      <c r="O95" s="167"/>
      <c r="P95" s="168">
        <f>P96+P114+P203</f>
        <v>0</v>
      </c>
      <c r="Q95" s="167"/>
      <c r="R95" s="168">
        <f>R96+R114+R203</f>
        <v>99.982252000000003</v>
      </c>
      <c r="S95" s="167"/>
      <c r="T95" s="169">
        <f>T96+T114+T203</f>
        <v>545.946597</v>
      </c>
      <c r="AR95" s="170" t="s">
        <v>84</v>
      </c>
      <c r="AT95" s="171" t="s">
        <v>75</v>
      </c>
      <c r="AU95" s="171" t="s">
        <v>76</v>
      </c>
      <c r="AY95" s="170" t="s">
        <v>131</v>
      </c>
      <c r="BK95" s="172">
        <f>BK96+BK114+BK203</f>
        <v>0</v>
      </c>
    </row>
    <row r="96" spans="1:63" s="12" customFormat="1" ht="22.9" customHeight="1" x14ac:dyDescent="0.2">
      <c r="B96" s="159"/>
      <c r="C96" s="160"/>
      <c r="D96" s="161" t="s">
        <v>75</v>
      </c>
      <c r="E96" s="173" t="s">
        <v>84</v>
      </c>
      <c r="F96" s="173" t="s">
        <v>132</v>
      </c>
      <c r="G96" s="160"/>
      <c r="H96" s="160"/>
      <c r="I96" s="163"/>
      <c r="J96" s="174">
        <f>BK96</f>
        <v>0</v>
      </c>
      <c r="K96" s="160"/>
      <c r="L96" s="165"/>
      <c r="M96" s="166"/>
      <c r="N96" s="167"/>
      <c r="O96" s="167"/>
      <c r="P96" s="168">
        <f>SUM(P97:P113)</f>
        <v>0</v>
      </c>
      <c r="Q96" s="167"/>
      <c r="R96" s="168">
        <f>SUM(R97:R113)</f>
        <v>99.978999999999999</v>
      </c>
      <c r="S96" s="167"/>
      <c r="T96" s="169">
        <f>SUM(T97:T113)</f>
        <v>7.8937499999999998</v>
      </c>
      <c r="AR96" s="170" t="s">
        <v>84</v>
      </c>
      <c r="AT96" s="171" t="s">
        <v>75</v>
      </c>
      <c r="AU96" s="171" t="s">
        <v>84</v>
      </c>
      <c r="AY96" s="170" t="s">
        <v>131</v>
      </c>
      <c r="BK96" s="172">
        <f>SUM(BK97:BK113)</f>
        <v>0</v>
      </c>
    </row>
    <row r="97" spans="1:65" s="2" customFormat="1" ht="72" x14ac:dyDescent="0.2">
      <c r="A97" s="36"/>
      <c r="B97" s="37"/>
      <c r="C97" s="175" t="s">
        <v>84</v>
      </c>
      <c r="D97" s="175" t="s">
        <v>133</v>
      </c>
      <c r="E97" s="176" t="s">
        <v>134</v>
      </c>
      <c r="F97" s="177" t="s">
        <v>135</v>
      </c>
      <c r="G97" s="178" t="s">
        <v>136</v>
      </c>
      <c r="H97" s="179">
        <v>29.75</v>
      </c>
      <c r="I97" s="180"/>
      <c r="J97" s="181">
        <f>ROUND(I97*H97,2)</f>
        <v>0</v>
      </c>
      <c r="K97" s="177" t="s">
        <v>137</v>
      </c>
      <c r="L97" s="41"/>
      <c r="M97" s="182" t="s">
        <v>28</v>
      </c>
      <c r="N97" s="183" t="s">
        <v>47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0.255</v>
      </c>
      <c r="T97" s="185">
        <f>S97*H97</f>
        <v>7.5862499999999997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138</v>
      </c>
      <c r="AT97" s="186" t="s">
        <v>133</v>
      </c>
      <c r="AU97" s="186" t="s">
        <v>86</v>
      </c>
      <c r="AY97" s="19" t="s">
        <v>131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84</v>
      </c>
      <c r="BK97" s="187">
        <f>ROUND(I97*H97,2)</f>
        <v>0</v>
      </c>
      <c r="BL97" s="19" t="s">
        <v>138</v>
      </c>
      <c r="BM97" s="186" t="s">
        <v>139</v>
      </c>
    </row>
    <row r="98" spans="1:65" s="13" customFormat="1" x14ac:dyDescent="0.2">
      <c r="B98" s="188"/>
      <c r="C98" s="189"/>
      <c r="D98" s="190" t="s">
        <v>140</v>
      </c>
      <c r="E98" s="191" t="s">
        <v>28</v>
      </c>
      <c r="F98" s="192" t="s">
        <v>141</v>
      </c>
      <c r="G98" s="189"/>
      <c r="H98" s="191" t="s">
        <v>28</v>
      </c>
      <c r="I98" s="193"/>
      <c r="J98" s="189"/>
      <c r="K98" s="189"/>
      <c r="L98" s="194"/>
      <c r="M98" s="195"/>
      <c r="N98" s="196"/>
      <c r="O98" s="196"/>
      <c r="P98" s="196"/>
      <c r="Q98" s="196"/>
      <c r="R98" s="196"/>
      <c r="S98" s="196"/>
      <c r="T98" s="197"/>
      <c r="AT98" s="198" t="s">
        <v>140</v>
      </c>
      <c r="AU98" s="198" t="s">
        <v>86</v>
      </c>
      <c r="AV98" s="13" t="s">
        <v>84</v>
      </c>
      <c r="AW98" s="13" t="s">
        <v>36</v>
      </c>
      <c r="AX98" s="13" t="s">
        <v>76</v>
      </c>
      <c r="AY98" s="198" t="s">
        <v>131</v>
      </c>
    </row>
    <row r="99" spans="1:65" s="13" customFormat="1" x14ac:dyDescent="0.2">
      <c r="B99" s="188"/>
      <c r="C99" s="189"/>
      <c r="D99" s="190" t="s">
        <v>140</v>
      </c>
      <c r="E99" s="191" t="s">
        <v>28</v>
      </c>
      <c r="F99" s="192" t="s">
        <v>142</v>
      </c>
      <c r="G99" s="189"/>
      <c r="H99" s="191" t="s">
        <v>28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140</v>
      </c>
      <c r="AU99" s="198" t="s">
        <v>86</v>
      </c>
      <c r="AV99" s="13" t="s">
        <v>84</v>
      </c>
      <c r="AW99" s="13" t="s">
        <v>36</v>
      </c>
      <c r="AX99" s="13" t="s">
        <v>76</v>
      </c>
      <c r="AY99" s="198" t="s">
        <v>131</v>
      </c>
    </row>
    <row r="100" spans="1:65" s="14" customFormat="1" x14ac:dyDescent="0.2">
      <c r="B100" s="199"/>
      <c r="C100" s="200"/>
      <c r="D100" s="190" t="s">
        <v>140</v>
      </c>
      <c r="E100" s="201" t="s">
        <v>28</v>
      </c>
      <c r="F100" s="202" t="s">
        <v>143</v>
      </c>
      <c r="G100" s="200"/>
      <c r="H100" s="203">
        <v>3.75</v>
      </c>
      <c r="I100" s="204"/>
      <c r="J100" s="200"/>
      <c r="K100" s="200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140</v>
      </c>
      <c r="AU100" s="209" t="s">
        <v>86</v>
      </c>
      <c r="AV100" s="14" t="s">
        <v>86</v>
      </c>
      <c r="AW100" s="14" t="s">
        <v>36</v>
      </c>
      <c r="AX100" s="14" t="s">
        <v>76</v>
      </c>
      <c r="AY100" s="209" t="s">
        <v>131</v>
      </c>
    </row>
    <row r="101" spans="1:65" s="14" customFormat="1" x14ac:dyDescent="0.2">
      <c r="B101" s="199"/>
      <c r="C101" s="200"/>
      <c r="D101" s="190" t="s">
        <v>140</v>
      </c>
      <c r="E101" s="201" t="s">
        <v>28</v>
      </c>
      <c r="F101" s="202" t="s">
        <v>144</v>
      </c>
      <c r="G101" s="200"/>
      <c r="H101" s="203">
        <v>26</v>
      </c>
      <c r="I101" s="204"/>
      <c r="J101" s="200"/>
      <c r="K101" s="200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140</v>
      </c>
      <c r="AU101" s="209" t="s">
        <v>86</v>
      </c>
      <c r="AV101" s="14" t="s">
        <v>86</v>
      </c>
      <c r="AW101" s="14" t="s">
        <v>36</v>
      </c>
      <c r="AX101" s="14" t="s">
        <v>76</v>
      </c>
      <c r="AY101" s="209" t="s">
        <v>131</v>
      </c>
    </row>
    <row r="102" spans="1:65" s="15" customFormat="1" x14ac:dyDescent="0.2">
      <c r="B102" s="210"/>
      <c r="C102" s="211"/>
      <c r="D102" s="190" t="s">
        <v>140</v>
      </c>
      <c r="E102" s="212" t="s">
        <v>28</v>
      </c>
      <c r="F102" s="213" t="s">
        <v>145</v>
      </c>
      <c r="G102" s="211"/>
      <c r="H102" s="214">
        <v>29.75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140</v>
      </c>
      <c r="AU102" s="220" t="s">
        <v>86</v>
      </c>
      <c r="AV102" s="15" t="s">
        <v>138</v>
      </c>
      <c r="AW102" s="15" t="s">
        <v>36</v>
      </c>
      <c r="AX102" s="15" t="s">
        <v>84</v>
      </c>
      <c r="AY102" s="220" t="s">
        <v>131</v>
      </c>
    </row>
    <row r="103" spans="1:65" s="2" customFormat="1" ht="48" x14ac:dyDescent="0.2">
      <c r="A103" s="36"/>
      <c r="B103" s="37"/>
      <c r="C103" s="175" t="s">
        <v>86</v>
      </c>
      <c r="D103" s="175" t="s">
        <v>133</v>
      </c>
      <c r="E103" s="176" t="s">
        <v>146</v>
      </c>
      <c r="F103" s="177" t="s">
        <v>147</v>
      </c>
      <c r="G103" s="178" t="s">
        <v>148</v>
      </c>
      <c r="H103" s="179">
        <v>1.5</v>
      </c>
      <c r="I103" s="180"/>
      <c r="J103" s="181">
        <f>ROUND(I103*H103,2)</f>
        <v>0</v>
      </c>
      <c r="K103" s="177" t="s">
        <v>137</v>
      </c>
      <c r="L103" s="41"/>
      <c r="M103" s="182" t="s">
        <v>28</v>
      </c>
      <c r="N103" s="183" t="s">
        <v>47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0.20499999999999999</v>
      </c>
      <c r="T103" s="185">
        <f>S103*H103</f>
        <v>0.3075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138</v>
      </c>
      <c r="AT103" s="186" t="s">
        <v>133</v>
      </c>
      <c r="AU103" s="186" t="s">
        <v>86</v>
      </c>
      <c r="AY103" s="19" t="s">
        <v>131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84</v>
      </c>
      <c r="BK103" s="187">
        <f>ROUND(I103*H103,2)</f>
        <v>0</v>
      </c>
      <c r="BL103" s="19" t="s">
        <v>138</v>
      </c>
      <c r="BM103" s="186" t="s">
        <v>149</v>
      </c>
    </row>
    <row r="104" spans="1:65" s="13" customFormat="1" x14ac:dyDescent="0.2">
      <c r="B104" s="188"/>
      <c r="C104" s="189"/>
      <c r="D104" s="190" t="s">
        <v>140</v>
      </c>
      <c r="E104" s="191" t="s">
        <v>28</v>
      </c>
      <c r="F104" s="192" t="s">
        <v>141</v>
      </c>
      <c r="G104" s="189"/>
      <c r="H104" s="191" t="s">
        <v>28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140</v>
      </c>
      <c r="AU104" s="198" t="s">
        <v>86</v>
      </c>
      <c r="AV104" s="13" t="s">
        <v>84</v>
      </c>
      <c r="AW104" s="13" t="s">
        <v>36</v>
      </c>
      <c r="AX104" s="13" t="s">
        <v>76</v>
      </c>
      <c r="AY104" s="198" t="s">
        <v>131</v>
      </c>
    </row>
    <row r="105" spans="1:65" s="14" customFormat="1" x14ac:dyDescent="0.2">
      <c r="B105" s="199"/>
      <c r="C105" s="200"/>
      <c r="D105" s="190" t="s">
        <v>140</v>
      </c>
      <c r="E105" s="201" t="s">
        <v>28</v>
      </c>
      <c r="F105" s="202" t="s">
        <v>150</v>
      </c>
      <c r="G105" s="200"/>
      <c r="H105" s="203">
        <v>1.5</v>
      </c>
      <c r="I105" s="204"/>
      <c r="J105" s="200"/>
      <c r="K105" s="200"/>
      <c r="L105" s="205"/>
      <c r="M105" s="206"/>
      <c r="N105" s="207"/>
      <c r="O105" s="207"/>
      <c r="P105" s="207"/>
      <c r="Q105" s="207"/>
      <c r="R105" s="207"/>
      <c r="S105" s="207"/>
      <c r="T105" s="208"/>
      <c r="AT105" s="209" t="s">
        <v>140</v>
      </c>
      <c r="AU105" s="209" t="s">
        <v>86</v>
      </c>
      <c r="AV105" s="14" t="s">
        <v>86</v>
      </c>
      <c r="AW105" s="14" t="s">
        <v>36</v>
      </c>
      <c r="AX105" s="14" t="s">
        <v>84</v>
      </c>
      <c r="AY105" s="209" t="s">
        <v>131</v>
      </c>
    </row>
    <row r="106" spans="1:65" s="2" customFormat="1" ht="44.25" customHeight="1" x14ac:dyDescent="0.2">
      <c r="A106" s="36"/>
      <c r="B106" s="37"/>
      <c r="C106" s="175" t="s">
        <v>151</v>
      </c>
      <c r="D106" s="175" t="s">
        <v>133</v>
      </c>
      <c r="E106" s="176" t="s">
        <v>152</v>
      </c>
      <c r="F106" s="177" t="s">
        <v>153</v>
      </c>
      <c r="G106" s="178" t="s">
        <v>154</v>
      </c>
      <c r="H106" s="179">
        <v>92.572999999999993</v>
      </c>
      <c r="I106" s="180"/>
      <c r="J106" s="181">
        <f>ROUND(I106*H106,2)</f>
        <v>0</v>
      </c>
      <c r="K106" s="177" t="s">
        <v>137</v>
      </c>
      <c r="L106" s="41"/>
      <c r="M106" s="182" t="s">
        <v>28</v>
      </c>
      <c r="N106" s="183" t="s">
        <v>47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138</v>
      </c>
      <c r="AT106" s="186" t="s">
        <v>133</v>
      </c>
      <c r="AU106" s="186" t="s">
        <v>86</v>
      </c>
      <c r="AY106" s="19" t="s">
        <v>131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84</v>
      </c>
      <c r="BK106" s="187">
        <f>ROUND(I106*H106,2)</f>
        <v>0</v>
      </c>
      <c r="BL106" s="19" t="s">
        <v>138</v>
      </c>
      <c r="BM106" s="186" t="s">
        <v>155</v>
      </c>
    </row>
    <row r="107" spans="1:65" s="13" customFormat="1" x14ac:dyDescent="0.2">
      <c r="B107" s="188"/>
      <c r="C107" s="189"/>
      <c r="D107" s="190" t="s">
        <v>140</v>
      </c>
      <c r="E107" s="191" t="s">
        <v>28</v>
      </c>
      <c r="F107" s="192" t="s">
        <v>141</v>
      </c>
      <c r="G107" s="189"/>
      <c r="H107" s="191" t="s">
        <v>28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140</v>
      </c>
      <c r="AU107" s="198" t="s">
        <v>86</v>
      </c>
      <c r="AV107" s="13" t="s">
        <v>84</v>
      </c>
      <c r="AW107" s="13" t="s">
        <v>36</v>
      </c>
      <c r="AX107" s="13" t="s">
        <v>76</v>
      </c>
      <c r="AY107" s="198" t="s">
        <v>131</v>
      </c>
    </row>
    <row r="108" spans="1:65" s="14" customFormat="1" x14ac:dyDescent="0.2">
      <c r="B108" s="199"/>
      <c r="C108" s="200"/>
      <c r="D108" s="190" t="s">
        <v>140</v>
      </c>
      <c r="E108" s="201" t="s">
        <v>28</v>
      </c>
      <c r="F108" s="202" t="s">
        <v>156</v>
      </c>
      <c r="G108" s="200"/>
      <c r="H108" s="203">
        <v>92.572999999999993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140</v>
      </c>
      <c r="AU108" s="209" t="s">
        <v>86</v>
      </c>
      <c r="AV108" s="14" t="s">
        <v>86</v>
      </c>
      <c r="AW108" s="14" t="s">
        <v>36</v>
      </c>
      <c r="AX108" s="14" t="s">
        <v>84</v>
      </c>
      <c r="AY108" s="209" t="s">
        <v>131</v>
      </c>
    </row>
    <row r="109" spans="1:65" s="2" customFormat="1" ht="16.5" customHeight="1" x14ac:dyDescent="0.2">
      <c r="A109" s="36"/>
      <c r="B109" s="37"/>
      <c r="C109" s="221" t="s">
        <v>138</v>
      </c>
      <c r="D109" s="221" t="s">
        <v>157</v>
      </c>
      <c r="E109" s="222" t="s">
        <v>158</v>
      </c>
      <c r="F109" s="223" t="s">
        <v>159</v>
      </c>
      <c r="G109" s="224" t="s">
        <v>160</v>
      </c>
      <c r="H109" s="225">
        <v>99.978999999999999</v>
      </c>
      <c r="I109" s="226"/>
      <c r="J109" s="227">
        <f>ROUND(I109*H109,2)</f>
        <v>0</v>
      </c>
      <c r="K109" s="223" t="s">
        <v>137</v>
      </c>
      <c r="L109" s="228"/>
      <c r="M109" s="229" t="s">
        <v>28</v>
      </c>
      <c r="N109" s="230" t="s">
        <v>47</v>
      </c>
      <c r="O109" s="66"/>
      <c r="P109" s="184">
        <f>O109*H109</f>
        <v>0</v>
      </c>
      <c r="Q109" s="184">
        <v>1</v>
      </c>
      <c r="R109" s="184">
        <f>Q109*H109</f>
        <v>99.978999999999999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161</v>
      </c>
      <c r="AT109" s="186" t="s">
        <v>157</v>
      </c>
      <c r="AU109" s="186" t="s">
        <v>86</v>
      </c>
      <c r="AY109" s="19" t="s">
        <v>131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84</v>
      </c>
      <c r="BK109" s="187">
        <f>ROUND(I109*H109,2)</f>
        <v>0</v>
      </c>
      <c r="BL109" s="19" t="s">
        <v>138</v>
      </c>
      <c r="BM109" s="186" t="s">
        <v>162</v>
      </c>
    </row>
    <row r="110" spans="1:65" s="14" customFormat="1" x14ac:dyDescent="0.2">
      <c r="B110" s="199"/>
      <c r="C110" s="200"/>
      <c r="D110" s="190" t="s">
        <v>140</v>
      </c>
      <c r="E110" s="200"/>
      <c r="F110" s="202" t="s">
        <v>163</v>
      </c>
      <c r="G110" s="200"/>
      <c r="H110" s="203">
        <v>99.978999999999999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140</v>
      </c>
      <c r="AU110" s="209" t="s">
        <v>86</v>
      </c>
      <c r="AV110" s="14" t="s">
        <v>86</v>
      </c>
      <c r="AW110" s="14" t="s">
        <v>4</v>
      </c>
      <c r="AX110" s="14" t="s">
        <v>84</v>
      </c>
      <c r="AY110" s="209" t="s">
        <v>131</v>
      </c>
    </row>
    <row r="111" spans="1:65" s="2" customFormat="1" ht="33" customHeight="1" x14ac:dyDescent="0.2">
      <c r="A111" s="36"/>
      <c r="B111" s="37"/>
      <c r="C111" s="175" t="s">
        <v>164</v>
      </c>
      <c r="D111" s="175" t="s">
        <v>133</v>
      </c>
      <c r="E111" s="176" t="s">
        <v>165</v>
      </c>
      <c r="F111" s="177" t="s">
        <v>166</v>
      </c>
      <c r="G111" s="178" t="s">
        <v>136</v>
      </c>
      <c r="H111" s="179">
        <v>690</v>
      </c>
      <c r="I111" s="180"/>
      <c r="J111" s="181">
        <f>ROUND(I111*H111,2)</f>
        <v>0</v>
      </c>
      <c r="K111" s="177" t="s">
        <v>137</v>
      </c>
      <c r="L111" s="41"/>
      <c r="M111" s="182" t="s">
        <v>28</v>
      </c>
      <c r="N111" s="183" t="s">
        <v>47</v>
      </c>
      <c r="O111" s="66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138</v>
      </c>
      <c r="AT111" s="186" t="s">
        <v>133</v>
      </c>
      <c r="AU111" s="186" t="s">
        <v>86</v>
      </c>
      <c r="AY111" s="19" t="s">
        <v>131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84</v>
      </c>
      <c r="BK111" s="187">
        <f>ROUND(I111*H111,2)</f>
        <v>0</v>
      </c>
      <c r="BL111" s="19" t="s">
        <v>138</v>
      </c>
      <c r="BM111" s="186" t="s">
        <v>167</v>
      </c>
    </row>
    <row r="112" spans="1:65" s="13" customFormat="1" x14ac:dyDescent="0.2">
      <c r="B112" s="188"/>
      <c r="C112" s="189"/>
      <c r="D112" s="190" t="s">
        <v>140</v>
      </c>
      <c r="E112" s="191" t="s">
        <v>28</v>
      </c>
      <c r="F112" s="192" t="s">
        <v>141</v>
      </c>
      <c r="G112" s="189"/>
      <c r="H112" s="191" t="s">
        <v>28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140</v>
      </c>
      <c r="AU112" s="198" t="s">
        <v>86</v>
      </c>
      <c r="AV112" s="13" t="s">
        <v>84</v>
      </c>
      <c r="AW112" s="13" t="s">
        <v>36</v>
      </c>
      <c r="AX112" s="13" t="s">
        <v>76</v>
      </c>
      <c r="AY112" s="198" t="s">
        <v>131</v>
      </c>
    </row>
    <row r="113" spans="1:65" s="14" customFormat="1" x14ac:dyDescent="0.2">
      <c r="B113" s="199"/>
      <c r="C113" s="200"/>
      <c r="D113" s="190" t="s">
        <v>140</v>
      </c>
      <c r="E113" s="201" t="s">
        <v>28</v>
      </c>
      <c r="F113" s="202" t="s">
        <v>168</v>
      </c>
      <c r="G113" s="200"/>
      <c r="H113" s="203">
        <v>690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140</v>
      </c>
      <c r="AU113" s="209" t="s">
        <v>86</v>
      </c>
      <c r="AV113" s="14" t="s">
        <v>86</v>
      </c>
      <c r="AW113" s="14" t="s">
        <v>36</v>
      </c>
      <c r="AX113" s="14" t="s">
        <v>84</v>
      </c>
      <c r="AY113" s="209" t="s">
        <v>131</v>
      </c>
    </row>
    <row r="114" spans="1:65" s="12" customFormat="1" ht="22.9" customHeight="1" x14ac:dyDescent="0.2">
      <c r="B114" s="159"/>
      <c r="C114" s="160"/>
      <c r="D114" s="161" t="s">
        <v>75</v>
      </c>
      <c r="E114" s="173" t="s">
        <v>169</v>
      </c>
      <c r="F114" s="173" t="s">
        <v>170</v>
      </c>
      <c r="G114" s="160"/>
      <c r="H114" s="160"/>
      <c r="I114" s="163"/>
      <c r="J114" s="174">
        <f>BK114</f>
        <v>0</v>
      </c>
      <c r="K114" s="160"/>
      <c r="L114" s="165"/>
      <c r="M114" s="166"/>
      <c r="N114" s="167"/>
      <c r="O114" s="167"/>
      <c r="P114" s="168">
        <f>SUM(P115:P202)</f>
        <v>0</v>
      </c>
      <c r="Q114" s="167"/>
      <c r="R114" s="168">
        <f>SUM(R115:R202)</f>
        <v>3.2520000000000005E-3</v>
      </c>
      <c r="S114" s="167"/>
      <c r="T114" s="169">
        <f>SUM(T115:T202)</f>
        <v>538.05284700000004</v>
      </c>
      <c r="AR114" s="170" t="s">
        <v>84</v>
      </c>
      <c r="AT114" s="171" t="s">
        <v>75</v>
      </c>
      <c r="AU114" s="171" t="s">
        <v>84</v>
      </c>
      <c r="AY114" s="170" t="s">
        <v>131</v>
      </c>
      <c r="BK114" s="172">
        <f>SUM(BK115:BK202)</f>
        <v>0</v>
      </c>
    </row>
    <row r="115" spans="1:65" s="2" customFormat="1" ht="16.5" customHeight="1" x14ac:dyDescent="0.2">
      <c r="A115" s="36"/>
      <c r="B115" s="37"/>
      <c r="C115" s="175" t="s">
        <v>171</v>
      </c>
      <c r="D115" s="175" t="s">
        <v>133</v>
      </c>
      <c r="E115" s="176" t="s">
        <v>172</v>
      </c>
      <c r="F115" s="177" t="s">
        <v>173</v>
      </c>
      <c r="G115" s="178" t="s">
        <v>154</v>
      </c>
      <c r="H115" s="179">
        <v>46.515000000000001</v>
      </c>
      <c r="I115" s="180"/>
      <c r="J115" s="181">
        <f>ROUND(I115*H115,2)</f>
        <v>0</v>
      </c>
      <c r="K115" s="177" t="s">
        <v>137</v>
      </c>
      <c r="L115" s="41"/>
      <c r="M115" s="182" t="s">
        <v>28</v>
      </c>
      <c r="N115" s="183" t="s">
        <v>47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2.4</v>
      </c>
      <c r="T115" s="185">
        <f>S115*H115</f>
        <v>111.636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138</v>
      </c>
      <c r="AT115" s="186" t="s">
        <v>133</v>
      </c>
      <c r="AU115" s="186" t="s">
        <v>86</v>
      </c>
      <c r="AY115" s="19" t="s">
        <v>131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84</v>
      </c>
      <c r="BK115" s="187">
        <f>ROUND(I115*H115,2)</f>
        <v>0</v>
      </c>
      <c r="BL115" s="19" t="s">
        <v>138</v>
      </c>
      <c r="BM115" s="186" t="s">
        <v>174</v>
      </c>
    </row>
    <row r="116" spans="1:65" s="13" customFormat="1" x14ac:dyDescent="0.2">
      <c r="B116" s="188"/>
      <c r="C116" s="189"/>
      <c r="D116" s="190" t="s">
        <v>140</v>
      </c>
      <c r="E116" s="191" t="s">
        <v>28</v>
      </c>
      <c r="F116" s="192" t="s">
        <v>141</v>
      </c>
      <c r="G116" s="189"/>
      <c r="H116" s="191" t="s">
        <v>28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140</v>
      </c>
      <c r="AU116" s="198" t="s">
        <v>86</v>
      </c>
      <c r="AV116" s="13" t="s">
        <v>84</v>
      </c>
      <c r="AW116" s="13" t="s">
        <v>36</v>
      </c>
      <c r="AX116" s="13" t="s">
        <v>76</v>
      </c>
      <c r="AY116" s="198" t="s">
        <v>131</v>
      </c>
    </row>
    <row r="117" spans="1:65" s="13" customFormat="1" x14ac:dyDescent="0.2">
      <c r="B117" s="188"/>
      <c r="C117" s="189"/>
      <c r="D117" s="190" t="s">
        <v>140</v>
      </c>
      <c r="E117" s="191" t="s">
        <v>28</v>
      </c>
      <c r="F117" s="192" t="s">
        <v>175</v>
      </c>
      <c r="G117" s="189"/>
      <c r="H117" s="191" t="s">
        <v>28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140</v>
      </c>
      <c r="AU117" s="198" t="s">
        <v>86</v>
      </c>
      <c r="AV117" s="13" t="s">
        <v>84</v>
      </c>
      <c r="AW117" s="13" t="s">
        <v>36</v>
      </c>
      <c r="AX117" s="13" t="s">
        <v>76</v>
      </c>
      <c r="AY117" s="198" t="s">
        <v>131</v>
      </c>
    </row>
    <row r="118" spans="1:65" s="14" customFormat="1" x14ac:dyDescent="0.2">
      <c r="B118" s="199"/>
      <c r="C118" s="200"/>
      <c r="D118" s="190" t="s">
        <v>140</v>
      </c>
      <c r="E118" s="201" t="s">
        <v>28</v>
      </c>
      <c r="F118" s="202" t="s">
        <v>176</v>
      </c>
      <c r="G118" s="200"/>
      <c r="H118" s="203">
        <v>11.21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140</v>
      </c>
      <c r="AU118" s="209" t="s">
        <v>86</v>
      </c>
      <c r="AV118" s="14" t="s">
        <v>86</v>
      </c>
      <c r="AW118" s="14" t="s">
        <v>36</v>
      </c>
      <c r="AX118" s="14" t="s">
        <v>76</v>
      </c>
      <c r="AY118" s="209" t="s">
        <v>131</v>
      </c>
    </row>
    <row r="119" spans="1:65" s="14" customFormat="1" x14ac:dyDescent="0.2">
      <c r="B119" s="199"/>
      <c r="C119" s="200"/>
      <c r="D119" s="190" t="s">
        <v>140</v>
      </c>
      <c r="E119" s="201" t="s">
        <v>28</v>
      </c>
      <c r="F119" s="202" t="s">
        <v>177</v>
      </c>
      <c r="G119" s="200"/>
      <c r="H119" s="203">
        <v>1.35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140</v>
      </c>
      <c r="AU119" s="209" t="s">
        <v>86</v>
      </c>
      <c r="AV119" s="14" t="s">
        <v>86</v>
      </c>
      <c r="AW119" s="14" t="s">
        <v>36</v>
      </c>
      <c r="AX119" s="14" t="s">
        <v>76</v>
      </c>
      <c r="AY119" s="209" t="s">
        <v>131</v>
      </c>
    </row>
    <row r="120" spans="1:65" s="13" customFormat="1" x14ac:dyDescent="0.2">
      <c r="B120" s="188"/>
      <c r="C120" s="189"/>
      <c r="D120" s="190" t="s">
        <v>140</v>
      </c>
      <c r="E120" s="191" t="s">
        <v>28</v>
      </c>
      <c r="F120" s="192" t="s">
        <v>175</v>
      </c>
      <c r="G120" s="189"/>
      <c r="H120" s="191" t="s">
        <v>28</v>
      </c>
      <c r="I120" s="193"/>
      <c r="J120" s="189"/>
      <c r="K120" s="189"/>
      <c r="L120" s="194"/>
      <c r="M120" s="195"/>
      <c r="N120" s="196"/>
      <c r="O120" s="196"/>
      <c r="P120" s="196"/>
      <c r="Q120" s="196"/>
      <c r="R120" s="196"/>
      <c r="S120" s="196"/>
      <c r="T120" s="197"/>
      <c r="AT120" s="198" t="s">
        <v>140</v>
      </c>
      <c r="AU120" s="198" t="s">
        <v>86</v>
      </c>
      <c r="AV120" s="13" t="s">
        <v>84</v>
      </c>
      <c r="AW120" s="13" t="s">
        <v>36</v>
      </c>
      <c r="AX120" s="13" t="s">
        <v>76</v>
      </c>
      <c r="AY120" s="198" t="s">
        <v>131</v>
      </c>
    </row>
    <row r="121" spans="1:65" s="14" customFormat="1" ht="22.5" x14ac:dyDescent="0.2">
      <c r="B121" s="199"/>
      <c r="C121" s="200"/>
      <c r="D121" s="190" t="s">
        <v>140</v>
      </c>
      <c r="E121" s="201" t="s">
        <v>28</v>
      </c>
      <c r="F121" s="202" t="s">
        <v>178</v>
      </c>
      <c r="G121" s="200"/>
      <c r="H121" s="203">
        <v>33.954999999999998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140</v>
      </c>
      <c r="AU121" s="209" t="s">
        <v>86</v>
      </c>
      <c r="AV121" s="14" t="s">
        <v>86</v>
      </c>
      <c r="AW121" s="14" t="s">
        <v>36</v>
      </c>
      <c r="AX121" s="14" t="s">
        <v>76</v>
      </c>
      <c r="AY121" s="209" t="s">
        <v>131</v>
      </c>
    </row>
    <row r="122" spans="1:65" s="15" customFormat="1" x14ac:dyDescent="0.2">
      <c r="B122" s="210"/>
      <c r="C122" s="211"/>
      <c r="D122" s="190" t="s">
        <v>140</v>
      </c>
      <c r="E122" s="212" t="s">
        <v>28</v>
      </c>
      <c r="F122" s="213" t="s">
        <v>145</v>
      </c>
      <c r="G122" s="211"/>
      <c r="H122" s="214">
        <v>46.515000000000001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140</v>
      </c>
      <c r="AU122" s="220" t="s">
        <v>86</v>
      </c>
      <c r="AV122" s="15" t="s">
        <v>138</v>
      </c>
      <c r="AW122" s="15" t="s">
        <v>36</v>
      </c>
      <c r="AX122" s="15" t="s">
        <v>84</v>
      </c>
      <c r="AY122" s="220" t="s">
        <v>131</v>
      </c>
    </row>
    <row r="123" spans="1:65" s="2" customFormat="1" ht="24" x14ac:dyDescent="0.2">
      <c r="A123" s="36"/>
      <c r="B123" s="37"/>
      <c r="C123" s="175" t="s">
        <v>179</v>
      </c>
      <c r="D123" s="175" t="s">
        <v>133</v>
      </c>
      <c r="E123" s="176" t="s">
        <v>180</v>
      </c>
      <c r="F123" s="177" t="s">
        <v>181</v>
      </c>
      <c r="G123" s="178" t="s">
        <v>136</v>
      </c>
      <c r="H123" s="179">
        <v>9.2219999999999995</v>
      </c>
      <c r="I123" s="180"/>
      <c r="J123" s="181">
        <f>ROUND(I123*H123,2)</f>
        <v>0</v>
      </c>
      <c r="K123" s="177" t="s">
        <v>137</v>
      </c>
      <c r="L123" s="41"/>
      <c r="M123" s="182" t="s">
        <v>28</v>
      </c>
      <c r="N123" s="183" t="s">
        <v>47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8.2000000000000003E-2</v>
      </c>
      <c r="T123" s="185">
        <f>S123*H123</f>
        <v>0.75620399999999999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138</v>
      </c>
      <c r="AT123" s="186" t="s">
        <v>133</v>
      </c>
      <c r="AU123" s="186" t="s">
        <v>86</v>
      </c>
      <c r="AY123" s="19" t="s">
        <v>131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84</v>
      </c>
      <c r="BK123" s="187">
        <f>ROUND(I123*H123,2)</f>
        <v>0</v>
      </c>
      <c r="BL123" s="19" t="s">
        <v>138</v>
      </c>
      <c r="BM123" s="186" t="s">
        <v>182</v>
      </c>
    </row>
    <row r="124" spans="1:65" s="13" customFormat="1" x14ac:dyDescent="0.2">
      <c r="B124" s="188"/>
      <c r="C124" s="189"/>
      <c r="D124" s="190" t="s">
        <v>140</v>
      </c>
      <c r="E124" s="191" t="s">
        <v>28</v>
      </c>
      <c r="F124" s="192" t="s">
        <v>141</v>
      </c>
      <c r="G124" s="189"/>
      <c r="H124" s="191" t="s">
        <v>28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140</v>
      </c>
      <c r="AU124" s="198" t="s">
        <v>86</v>
      </c>
      <c r="AV124" s="13" t="s">
        <v>84</v>
      </c>
      <c r="AW124" s="13" t="s">
        <v>36</v>
      </c>
      <c r="AX124" s="13" t="s">
        <v>76</v>
      </c>
      <c r="AY124" s="198" t="s">
        <v>131</v>
      </c>
    </row>
    <row r="125" spans="1:65" s="14" customFormat="1" x14ac:dyDescent="0.2">
      <c r="B125" s="199"/>
      <c r="C125" s="200"/>
      <c r="D125" s="190" t="s">
        <v>140</v>
      </c>
      <c r="E125" s="201" t="s">
        <v>28</v>
      </c>
      <c r="F125" s="202" t="s">
        <v>183</v>
      </c>
      <c r="G125" s="200"/>
      <c r="H125" s="203">
        <v>4.242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140</v>
      </c>
      <c r="AU125" s="209" t="s">
        <v>86</v>
      </c>
      <c r="AV125" s="14" t="s">
        <v>86</v>
      </c>
      <c r="AW125" s="14" t="s">
        <v>36</v>
      </c>
      <c r="AX125" s="14" t="s">
        <v>76</v>
      </c>
      <c r="AY125" s="209" t="s">
        <v>131</v>
      </c>
    </row>
    <row r="126" spans="1:65" s="14" customFormat="1" x14ac:dyDescent="0.2">
      <c r="B126" s="199"/>
      <c r="C126" s="200"/>
      <c r="D126" s="190" t="s">
        <v>140</v>
      </c>
      <c r="E126" s="201" t="s">
        <v>28</v>
      </c>
      <c r="F126" s="202" t="s">
        <v>184</v>
      </c>
      <c r="G126" s="200"/>
      <c r="H126" s="203">
        <v>4.9800000000000004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140</v>
      </c>
      <c r="AU126" s="209" t="s">
        <v>86</v>
      </c>
      <c r="AV126" s="14" t="s">
        <v>86</v>
      </c>
      <c r="AW126" s="14" t="s">
        <v>36</v>
      </c>
      <c r="AX126" s="14" t="s">
        <v>76</v>
      </c>
      <c r="AY126" s="209" t="s">
        <v>131</v>
      </c>
    </row>
    <row r="127" spans="1:65" s="15" customFormat="1" x14ac:dyDescent="0.2">
      <c r="B127" s="210"/>
      <c r="C127" s="211"/>
      <c r="D127" s="190" t="s">
        <v>140</v>
      </c>
      <c r="E127" s="212" t="s">
        <v>28</v>
      </c>
      <c r="F127" s="213" t="s">
        <v>145</v>
      </c>
      <c r="G127" s="211"/>
      <c r="H127" s="214">
        <v>9.2219999999999995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140</v>
      </c>
      <c r="AU127" s="220" t="s">
        <v>86</v>
      </c>
      <c r="AV127" s="15" t="s">
        <v>138</v>
      </c>
      <c r="AW127" s="15" t="s">
        <v>36</v>
      </c>
      <c r="AX127" s="15" t="s">
        <v>84</v>
      </c>
      <c r="AY127" s="220" t="s">
        <v>131</v>
      </c>
    </row>
    <row r="128" spans="1:65" s="2" customFormat="1" ht="24" x14ac:dyDescent="0.2">
      <c r="A128" s="36"/>
      <c r="B128" s="37"/>
      <c r="C128" s="175" t="s">
        <v>161</v>
      </c>
      <c r="D128" s="175" t="s">
        <v>133</v>
      </c>
      <c r="E128" s="176" t="s">
        <v>185</v>
      </c>
      <c r="F128" s="177" t="s">
        <v>186</v>
      </c>
      <c r="G128" s="178" t="s">
        <v>154</v>
      </c>
      <c r="H128" s="179">
        <v>46.058</v>
      </c>
      <c r="I128" s="180"/>
      <c r="J128" s="181">
        <f>ROUND(I128*H128,2)</f>
        <v>0</v>
      </c>
      <c r="K128" s="177" t="s">
        <v>137</v>
      </c>
      <c r="L128" s="41"/>
      <c r="M128" s="182" t="s">
        <v>28</v>
      </c>
      <c r="N128" s="183" t="s">
        <v>47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2.2000000000000002</v>
      </c>
      <c r="T128" s="185">
        <f>S128*H128</f>
        <v>101.3276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138</v>
      </c>
      <c r="AT128" s="186" t="s">
        <v>133</v>
      </c>
      <c r="AU128" s="186" t="s">
        <v>86</v>
      </c>
      <c r="AY128" s="19" t="s">
        <v>131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84</v>
      </c>
      <c r="BK128" s="187">
        <f>ROUND(I128*H128,2)</f>
        <v>0</v>
      </c>
      <c r="BL128" s="19" t="s">
        <v>138</v>
      </c>
      <c r="BM128" s="186" t="s">
        <v>187</v>
      </c>
    </row>
    <row r="129" spans="1:65" s="13" customFormat="1" x14ac:dyDescent="0.2">
      <c r="B129" s="188"/>
      <c r="C129" s="189"/>
      <c r="D129" s="190" t="s">
        <v>140</v>
      </c>
      <c r="E129" s="191" t="s">
        <v>28</v>
      </c>
      <c r="F129" s="192" t="s">
        <v>141</v>
      </c>
      <c r="G129" s="189"/>
      <c r="H129" s="191" t="s">
        <v>28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140</v>
      </c>
      <c r="AU129" s="198" t="s">
        <v>86</v>
      </c>
      <c r="AV129" s="13" t="s">
        <v>84</v>
      </c>
      <c r="AW129" s="13" t="s">
        <v>36</v>
      </c>
      <c r="AX129" s="13" t="s">
        <v>76</v>
      </c>
      <c r="AY129" s="198" t="s">
        <v>131</v>
      </c>
    </row>
    <row r="130" spans="1:65" s="14" customFormat="1" x14ac:dyDescent="0.2">
      <c r="B130" s="199"/>
      <c r="C130" s="200"/>
      <c r="D130" s="190" t="s">
        <v>140</v>
      </c>
      <c r="E130" s="201" t="s">
        <v>28</v>
      </c>
      <c r="F130" s="202" t="s">
        <v>188</v>
      </c>
      <c r="G130" s="200"/>
      <c r="H130" s="203">
        <v>0.51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140</v>
      </c>
      <c r="AU130" s="209" t="s">
        <v>86</v>
      </c>
      <c r="AV130" s="14" t="s">
        <v>86</v>
      </c>
      <c r="AW130" s="14" t="s">
        <v>36</v>
      </c>
      <c r="AX130" s="14" t="s">
        <v>76</v>
      </c>
      <c r="AY130" s="209" t="s">
        <v>131</v>
      </c>
    </row>
    <row r="131" spans="1:65" s="14" customFormat="1" x14ac:dyDescent="0.2">
      <c r="B131" s="199"/>
      <c r="C131" s="200"/>
      <c r="D131" s="190" t="s">
        <v>140</v>
      </c>
      <c r="E131" s="201" t="s">
        <v>28</v>
      </c>
      <c r="F131" s="202" t="s">
        <v>189</v>
      </c>
      <c r="G131" s="200"/>
      <c r="H131" s="203">
        <v>45.548000000000002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140</v>
      </c>
      <c r="AU131" s="209" t="s">
        <v>86</v>
      </c>
      <c r="AV131" s="14" t="s">
        <v>86</v>
      </c>
      <c r="AW131" s="14" t="s">
        <v>36</v>
      </c>
      <c r="AX131" s="14" t="s">
        <v>76</v>
      </c>
      <c r="AY131" s="209" t="s">
        <v>131</v>
      </c>
    </row>
    <row r="132" spans="1:65" s="15" customFormat="1" x14ac:dyDescent="0.2">
      <c r="B132" s="210"/>
      <c r="C132" s="211"/>
      <c r="D132" s="190" t="s">
        <v>140</v>
      </c>
      <c r="E132" s="212" t="s">
        <v>28</v>
      </c>
      <c r="F132" s="213" t="s">
        <v>145</v>
      </c>
      <c r="G132" s="211"/>
      <c r="H132" s="214">
        <v>46.058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140</v>
      </c>
      <c r="AU132" s="220" t="s">
        <v>86</v>
      </c>
      <c r="AV132" s="15" t="s">
        <v>138</v>
      </c>
      <c r="AW132" s="15" t="s">
        <v>36</v>
      </c>
      <c r="AX132" s="15" t="s">
        <v>84</v>
      </c>
      <c r="AY132" s="220" t="s">
        <v>131</v>
      </c>
    </row>
    <row r="133" spans="1:65" s="2" customFormat="1" ht="36" x14ac:dyDescent="0.2">
      <c r="A133" s="36"/>
      <c r="B133" s="37"/>
      <c r="C133" s="175" t="s">
        <v>169</v>
      </c>
      <c r="D133" s="175" t="s">
        <v>133</v>
      </c>
      <c r="E133" s="176" t="s">
        <v>190</v>
      </c>
      <c r="F133" s="177" t="s">
        <v>191</v>
      </c>
      <c r="G133" s="178" t="s">
        <v>154</v>
      </c>
      <c r="H133" s="179">
        <v>46.058</v>
      </c>
      <c r="I133" s="180"/>
      <c r="J133" s="181">
        <f>ROUND(I133*H133,2)</f>
        <v>0</v>
      </c>
      <c r="K133" s="177" t="s">
        <v>137</v>
      </c>
      <c r="L133" s="41"/>
      <c r="M133" s="182" t="s">
        <v>28</v>
      </c>
      <c r="N133" s="183" t="s">
        <v>47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2.9000000000000001E-2</v>
      </c>
      <c r="T133" s="185">
        <f>S133*H133</f>
        <v>1.335682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138</v>
      </c>
      <c r="AT133" s="186" t="s">
        <v>133</v>
      </c>
      <c r="AU133" s="186" t="s">
        <v>86</v>
      </c>
      <c r="AY133" s="19" t="s">
        <v>131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84</v>
      </c>
      <c r="BK133" s="187">
        <f>ROUND(I133*H133,2)</f>
        <v>0</v>
      </c>
      <c r="BL133" s="19" t="s">
        <v>138</v>
      </c>
      <c r="BM133" s="186" t="s">
        <v>192</v>
      </c>
    </row>
    <row r="134" spans="1:65" s="2" customFormat="1" ht="44.25" customHeight="1" x14ac:dyDescent="0.2">
      <c r="A134" s="36"/>
      <c r="B134" s="37"/>
      <c r="C134" s="175" t="s">
        <v>193</v>
      </c>
      <c r="D134" s="175" t="s">
        <v>133</v>
      </c>
      <c r="E134" s="176" t="s">
        <v>194</v>
      </c>
      <c r="F134" s="177" t="s">
        <v>195</v>
      </c>
      <c r="G134" s="178" t="s">
        <v>136</v>
      </c>
      <c r="H134" s="179">
        <v>33.67</v>
      </c>
      <c r="I134" s="180"/>
      <c r="J134" s="181">
        <f>ROUND(I134*H134,2)</f>
        <v>0</v>
      </c>
      <c r="K134" s="177" t="s">
        <v>137</v>
      </c>
      <c r="L134" s="41"/>
      <c r="M134" s="182" t="s">
        <v>28</v>
      </c>
      <c r="N134" s="183" t="s">
        <v>47</v>
      </c>
      <c r="O134" s="66"/>
      <c r="P134" s="184">
        <f>O134*H134</f>
        <v>0</v>
      </c>
      <c r="Q134" s="184">
        <v>0</v>
      </c>
      <c r="R134" s="184">
        <f>Q134*H134</f>
        <v>0</v>
      </c>
      <c r="S134" s="184">
        <v>3.5000000000000003E-2</v>
      </c>
      <c r="T134" s="185">
        <f>S134*H134</f>
        <v>1.1784500000000002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6" t="s">
        <v>138</v>
      </c>
      <c r="AT134" s="186" t="s">
        <v>133</v>
      </c>
      <c r="AU134" s="186" t="s">
        <v>86</v>
      </c>
      <c r="AY134" s="19" t="s">
        <v>131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84</v>
      </c>
      <c r="BK134" s="187">
        <f>ROUND(I134*H134,2)</f>
        <v>0</v>
      </c>
      <c r="BL134" s="19" t="s">
        <v>138</v>
      </c>
      <c r="BM134" s="186" t="s">
        <v>196</v>
      </c>
    </row>
    <row r="135" spans="1:65" s="13" customFormat="1" x14ac:dyDescent="0.2">
      <c r="B135" s="188"/>
      <c r="C135" s="189"/>
      <c r="D135" s="190" t="s">
        <v>140</v>
      </c>
      <c r="E135" s="191" t="s">
        <v>28</v>
      </c>
      <c r="F135" s="192" t="s">
        <v>141</v>
      </c>
      <c r="G135" s="189"/>
      <c r="H135" s="191" t="s">
        <v>28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140</v>
      </c>
      <c r="AU135" s="198" t="s">
        <v>86</v>
      </c>
      <c r="AV135" s="13" t="s">
        <v>84</v>
      </c>
      <c r="AW135" s="13" t="s">
        <v>36</v>
      </c>
      <c r="AX135" s="13" t="s">
        <v>76</v>
      </c>
      <c r="AY135" s="198" t="s">
        <v>131</v>
      </c>
    </row>
    <row r="136" spans="1:65" s="14" customFormat="1" x14ac:dyDescent="0.2">
      <c r="B136" s="199"/>
      <c r="C136" s="200"/>
      <c r="D136" s="190" t="s">
        <v>140</v>
      </c>
      <c r="E136" s="201" t="s">
        <v>28</v>
      </c>
      <c r="F136" s="202" t="s">
        <v>197</v>
      </c>
      <c r="G136" s="200"/>
      <c r="H136" s="203">
        <v>33.67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140</v>
      </c>
      <c r="AU136" s="209" t="s">
        <v>86</v>
      </c>
      <c r="AV136" s="14" t="s">
        <v>86</v>
      </c>
      <c r="AW136" s="14" t="s">
        <v>36</v>
      </c>
      <c r="AX136" s="14" t="s">
        <v>84</v>
      </c>
      <c r="AY136" s="209" t="s">
        <v>131</v>
      </c>
    </row>
    <row r="137" spans="1:65" s="2" customFormat="1" ht="48" x14ac:dyDescent="0.2">
      <c r="A137" s="36"/>
      <c r="B137" s="37"/>
      <c r="C137" s="175" t="s">
        <v>198</v>
      </c>
      <c r="D137" s="175" t="s">
        <v>133</v>
      </c>
      <c r="E137" s="176" t="s">
        <v>199</v>
      </c>
      <c r="F137" s="177" t="s">
        <v>200</v>
      </c>
      <c r="G137" s="178" t="s">
        <v>136</v>
      </c>
      <c r="H137" s="179">
        <v>149.19999999999999</v>
      </c>
      <c r="I137" s="180"/>
      <c r="J137" s="181">
        <f>ROUND(I137*H137,2)</f>
        <v>0</v>
      </c>
      <c r="K137" s="177" t="s">
        <v>137</v>
      </c>
      <c r="L137" s="41"/>
      <c r="M137" s="182" t="s">
        <v>28</v>
      </c>
      <c r="N137" s="183" t="s">
        <v>47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5.8999999999999997E-2</v>
      </c>
      <c r="T137" s="185">
        <f>S137*H137</f>
        <v>8.8027999999999995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138</v>
      </c>
      <c r="AT137" s="186" t="s">
        <v>133</v>
      </c>
      <c r="AU137" s="186" t="s">
        <v>86</v>
      </c>
      <c r="AY137" s="19" t="s">
        <v>131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84</v>
      </c>
      <c r="BK137" s="187">
        <f>ROUND(I137*H137,2)</f>
        <v>0</v>
      </c>
      <c r="BL137" s="19" t="s">
        <v>138</v>
      </c>
      <c r="BM137" s="186" t="s">
        <v>201</v>
      </c>
    </row>
    <row r="138" spans="1:65" s="13" customFormat="1" x14ac:dyDescent="0.2">
      <c r="B138" s="188"/>
      <c r="C138" s="189"/>
      <c r="D138" s="190" t="s">
        <v>140</v>
      </c>
      <c r="E138" s="191" t="s">
        <v>28</v>
      </c>
      <c r="F138" s="192" t="s">
        <v>141</v>
      </c>
      <c r="G138" s="189"/>
      <c r="H138" s="191" t="s">
        <v>28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140</v>
      </c>
      <c r="AU138" s="198" t="s">
        <v>86</v>
      </c>
      <c r="AV138" s="13" t="s">
        <v>84</v>
      </c>
      <c r="AW138" s="13" t="s">
        <v>36</v>
      </c>
      <c r="AX138" s="13" t="s">
        <v>76</v>
      </c>
      <c r="AY138" s="198" t="s">
        <v>131</v>
      </c>
    </row>
    <row r="139" spans="1:65" s="13" customFormat="1" x14ac:dyDescent="0.2">
      <c r="B139" s="188"/>
      <c r="C139" s="189"/>
      <c r="D139" s="190" t="s">
        <v>140</v>
      </c>
      <c r="E139" s="191" t="s">
        <v>28</v>
      </c>
      <c r="F139" s="192" t="s">
        <v>202</v>
      </c>
      <c r="G139" s="189"/>
      <c r="H139" s="191" t="s">
        <v>28</v>
      </c>
      <c r="I139" s="193"/>
      <c r="J139" s="189"/>
      <c r="K139" s="189"/>
      <c r="L139" s="194"/>
      <c r="M139" s="195"/>
      <c r="N139" s="196"/>
      <c r="O139" s="196"/>
      <c r="P139" s="196"/>
      <c r="Q139" s="196"/>
      <c r="R139" s="196"/>
      <c r="S139" s="196"/>
      <c r="T139" s="197"/>
      <c r="AT139" s="198" t="s">
        <v>140</v>
      </c>
      <c r="AU139" s="198" t="s">
        <v>86</v>
      </c>
      <c r="AV139" s="13" t="s">
        <v>84</v>
      </c>
      <c r="AW139" s="13" t="s">
        <v>36</v>
      </c>
      <c r="AX139" s="13" t="s">
        <v>76</v>
      </c>
      <c r="AY139" s="198" t="s">
        <v>131</v>
      </c>
    </row>
    <row r="140" spans="1:65" s="14" customFormat="1" x14ac:dyDescent="0.2">
      <c r="B140" s="199"/>
      <c r="C140" s="200"/>
      <c r="D140" s="190" t="s">
        <v>140</v>
      </c>
      <c r="E140" s="201" t="s">
        <v>28</v>
      </c>
      <c r="F140" s="202" t="s">
        <v>203</v>
      </c>
      <c r="G140" s="200"/>
      <c r="H140" s="203">
        <v>149.19999999999999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140</v>
      </c>
      <c r="AU140" s="209" t="s">
        <v>86</v>
      </c>
      <c r="AV140" s="14" t="s">
        <v>86</v>
      </c>
      <c r="AW140" s="14" t="s">
        <v>36</v>
      </c>
      <c r="AX140" s="14" t="s">
        <v>84</v>
      </c>
      <c r="AY140" s="209" t="s">
        <v>131</v>
      </c>
    </row>
    <row r="141" spans="1:65" s="2" customFormat="1" ht="24" x14ac:dyDescent="0.2">
      <c r="A141" s="36"/>
      <c r="B141" s="37"/>
      <c r="C141" s="175" t="s">
        <v>204</v>
      </c>
      <c r="D141" s="175" t="s">
        <v>133</v>
      </c>
      <c r="E141" s="176" t="s">
        <v>205</v>
      </c>
      <c r="F141" s="177" t="s">
        <v>206</v>
      </c>
      <c r="G141" s="178" t="s">
        <v>148</v>
      </c>
      <c r="H141" s="179">
        <v>70.959999999999994</v>
      </c>
      <c r="I141" s="180"/>
      <c r="J141" s="181">
        <f>ROUND(I141*H141,2)</f>
        <v>0</v>
      </c>
      <c r="K141" s="177" t="s">
        <v>137</v>
      </c>
      <c r="L141" s="41"/>
      <c r="M141" s="182" t="s">
        <v>28</v>
      </c>
      <c r="N141" s="183" t="s">
        <v>47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8.9999999999999993E-3</v>
      </c>
      <c r="T141" s="185">
        <f>S141*H141</f>
        <v>0.63863999999999987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138</v>
      </c>
      <c r="AT141" s="186" t="s">
        <v>133</v>
      </c>
      <c r="AU141" s="186" t="s">
        <v>86</v>
      </c>
      <c r="AY141" s="19" t="s">
        <v>131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84</v>
      </c>
      <c r="BK141" s="187">
        <f>ROUND(I141*H141,2)</f>
        <v>0</v>
      </c>
      <c r="BL141" s="19" t="s">
        <v>138</v>
      </c>
      <c r="BM141" s="186" t="s">
        <v>207</v>
      </c>
    </row>
    <row r="142" spans="1:65" s="13" customFormat="1" x14ac:dyDescent="0.2">
      <c r="B142" s="188"/>
      <c r="C142" s="189"/>
      <c r="D142" s="190" t="s">
        <v>140</v>
      </c>
      <c r="E142" s="191" t="s">
        <v>28</v>
      </c>
      <c r="F142" s="192" t="s">
        <v>141</v>
      </c>
      <c r="G142" s="189"/>
      <c r="H142" s="191" t="s">
        <v>28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140</v>
      </c>
      <c r="AU142" s="198" t="s">
        <v>86</v>
      </c>
      <c r="AV142" s="13" t="s">
        <v>84</v>
      </c>
      <c r="AW142" s="13" t="s">
        <v>36</v>
      </c>
      <c r="AX142" s="13" t="s">
        <v>76</v>
      </c>
      <c r="AY142" s="198" t="s">
        <v>131</v>
      </c>
    </row>
    <row r="143" spans="1:65" s="13" customFormat="1" x14ac:dyDescent="0.2">
      <c r="B143" s="188"/>
      <c r="C143" s="189"/>
      <c r="D143" s="190" t="s">
        <v>140</v>
      </c>
      <c r="E143" s="191" t="s">
        <v>28</v>
      </c>
      <c r="F143" s="192" t="s">
        <v>208</v>
      </c>
      <c r="G143" s="189"/>
      <c r="H143" s="191" t="s">
        <v>28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140</v>
      </c>
      <c r="AU143" s="198" t="s">
        <v>86</v>
      </c>
      <c r="AV143" s="13" t="s">
        <v>84</v>
      </c>
      <c r="AW143" s="13" t="s">
        <v>36</v>
      </c>
      <c r="AX143" s="13" t="s">
        <v>76</v>
      </c>
      <c r="AY143" s="198" t="s">
        <v>131</v>
      </c>
    </row>
    <row r="144" spans="1:65" s="14" customFormat="1" x14ac:dyDescent="0.2">
      <c r="B144" s="199"/>
      <c r="C144" s="200"/>
      <c r="D144" s="190" t="s">
        <v>140</v>
      </c>
      <c r="E144" s="201" t="s">
        <v>28</v>
      </c>
      <c r="F144" s="202" t="s">
        <v>209</v>
      </c>
      <c r="G144" s="200"/>
      <c r="H144" s="203">
        <v>2.68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140</v>
      </c>
      <c r="AU144" s="209" t="s">
        <v>86</v>
      </c>
      <c r="AV144" s="14" t="s">
        <v>86</v>
      </c>
      <c r="AW144" s="14" t="s">
        <v>36</v>
      </c>
      <c r="AX144" s="14" t="s">
        <v>76</v>
      </c>
      <c r="AY144" s="209" t="s">
        <v>131</v>
      </c>
    </row>
    <row r="145" spans="1:65" s="14" customFormat="1" x14ac:dyDescent="0.2">
      <c r="B145" s="199"/>
      <c r="C145" s="200"/>
      <c r="D145" s="190" t="s">
        <v>140</v>
      </c>
      <c r="E145" s="201" t="s">
        <v>28</v>
      </c>
      <c r="F145" s="202" t="s">
        <v>210</v>
      </c>
      <c r="G145" s="200"/>
      <c r="H145" s="203">
        <v>18.29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140</v>
      </c>
      <c r="AU145" s="209" t="s">
        <v>86</v>
      </c>
      <c r="AV145" s="14" t="s">
        <v>86</v>
      </c>
      <c r="AW145" s="14" t="s">
        <v>36</v>
      </c>
      <c r="AX145" s="14" t="s">
        <v>76</v>
      </c>
      <c r="AY145" s="209" t="s">
        <v>131</v>
      </c>
    </row>
    <row r="146" spans="1:65" s="14" customFormat="1" x14ac:dyDescent="0.2">
      <c r="B146" s="199"/>
      <c r="C146" s="200"/>
      <c r="D146" s="190" t="s">
        <v>140</v>
      </c>
      <c r="E146" s="201" t="s">
        <v>28</v>
      </c>
      <c r="F146" s="202" t="s">
        <v>211</v>
      </c>
      <c r="G146" s="200"/>
      <c r="H146" s="203">
        <v>18.93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140</v>
      </c>
      <c r="AU146" s="209" t="s">
        <v>86</v>
      </c>
      <c r="AV146" s="14" t="s">
        <v>86</v>
      </c>
      <c r="AW146" s="14" t="s">
        <v>36</v>
      </c>
      <c r="AX146" s="14" t="s">
        <v>76</v>
      </c>
      <c r="AY146" s="209" t="s">
        <v>131</v>
      </c>
    </row>
    <row r="147" spans="1:65" s="14" customFormat="1" x14ac:dyDescent="0.2">
      <c r="B147" s="199"/>
      <c r="C147" s="200"/>
      <c r="D147" s="190" t="s">
        <v>140</v>
      </c>
      <c r="E147" s="201" t="s">
        <v>28</v>
      </c>
      <c r="F147" s="202" t="s">
        <v>212</v>
      </c>
      <c r="G147" s="200"/>
      <c r="H147" s="203">
        <v>6.13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140</v>
      </c>
      <c r="AU147" s="209" t="s">
        <v>86</v>
      </c>
      <c r="AV147" s="14" t="s">
        <v>86</v>
      </c>
      <c r="AW147" s="14" t="s">
        <v>36</v>
      </c>
      <c r="AX147" s="14" t="s">
        <v>76</v>
      </c>
      <c r="AY147" s="209" t="s">
        <v>131</v>
      </c>
    </row>
    <row r="148" spans="1:65" s="14" customFormat="1" x14ac:dyDescent="0.2">
      <c r="B148" s="199"/>
      <c r="C148" s="200"/>
      <c r="D148" s="190" t="s">
        <v>140</v>
      </c>
      <c r="E148" s="201" t="s">
        <v>28</v>
      </c>
      <c r="F148" s="202" t="s">
        <v>213</v>
      </c>
      <c r="G148" s="200"/>
      <c r="H148" s="203">
        <v>18.88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140</v>
      </c>
      <c r="AU148" s="209" t="s">
        <v>86</v>
      </c>
      <c r="AV148" s="14" t="s">
        <v>86</v>
      </c>
      <c r="AW148" s="14" t="s">
        <v>36</v>
      </c>
      <c r="AX148" s="14" t="s">
        <v>76</v>
      </c>
      <c r="AY148" s="209" t="s">
        <v>131</v>
      </c>
    </row>
    <row r="149" spans="1:65" s="14" customFormat="1" x14ac:dyDescent="0.2">
      <c r="B149" s="199"/>
      <c r="C149" s="200"/>
      <c r="D149" s="190" t="s">
        <v>140</v>
      </c>
      <c r="E149" s="201" t="s">
        <v>28</v>
      </c>
      <c r="F149" s="202" t="s">
        <v>214</v>
      </c>
      <c r="G149" s="200"/>
      <c r="H149" s="203">
        <v>6.05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140</v>
      </c>
      <c r="AU149" s="209" t="s">
        <v>86</v>
      </c>
      <c r="AV149" s="14" t="s">
        <v>86</v>
      </c>
      <c r="AW149" s="14" t="s">
        <v>36</v>
      </c>
      <c r="AX149" s="14" t="s">
        <v>76</v>
      </c>
      <c r="AY149" s="209" t="s">
        <v>131</v>
      </c>
    </row>
    <row r="150" spans="1:65" s="15" customFormat="1" x14ac:dyDescent="0.2">
      <c r="B150" s="210"/>
      <c r="C150" s="211"/>
      <c r="D150" s="190" t="s">
        <v>140</v>
      </c>
      <c r="E150" s="212" t="s">
        <v>28</v>
      </c>
      <c r="F150" s="213" t="s">
        <v>145</v>
      </c>
      <c r="G150" s="211"/>
      <c r="H150" s="214">
        <v>70.959999999999994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140</v>
      </c>
      <c r="AU150" s="220" t="s">
        <v>86</v>
      </c>
      <c r="AV150" s="15" t="s">
        <v>138</v>
      </c>
      <c r="AW150" s="15" t="s">
        <v>36</v>
      </c>
      <c r="AX150" s="15" t="s">
        <v>84</v>
      </c>
      <c r="AY150" s="220" t="s">
        <v>131</v>
      </c>
    </row>
    <row r="151" spans="1:65" s="2" customFormat="1" ht="44.25" customHeight="1" x14ac:dyDescent="0.2">
      <c r="A151" s="36"/>
      <c r="B151" s="37"/>
      <c r="C151" s="175" t="s">
        <v>215</v>
      </c>
      <c r="D151" s="175" t="s">
        <v>133</v>
      </c>
      <c r="E151" s="176" t="s">
        <v>216</v>
      </c>
      <c r="F151" s="177" t="s">
        <v>217</v>
      </c>
      <c r="G151" s="178" t="s">
        <v>136</v>
      </c>
      <c r="H151" s="179">
        <v>0.73299999999999998</v>
      </c>
      <c r="I151" s="180"/>
      <c r="J151" s="181">
        <f>ROUND(I151*H151,2)</f>
        <v>0</v>
      </c>
      <c r="K151" s="177" t="s">
        <v>137</v>
      </c>
      <c r="L151" s="41"/>
      <c r="M151" s="182" t="s">
        <v>28</v>
      </c>
      <c r="N151" s="183" t="s">
        <v>47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4.1000000000000002E-2</v>
      </c>
      <c r="T151" s="185">
        <f>S151*H151</f>
        <v>3.0053E-2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138</v>
      </c>
      <c r="AT151" s="186" t="s">
        <v>133</v>
      </c>
      <c r="AU151" s="186" t="s">
        <v>86</v>
      </c>
      <c r="AY151" s="19" t="s">
        <v>131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84</v>
      </c>
      <c r="BK151" s="187">
        <f>ROUND(I151*H151,2)</f>
        <v>0</v>
      </c>
      <c r="BL151" s="19" t="s">
        <v>138</v>
      </c>
      <c r="BM151" s="186" t="s">
        <v>218</v>
      </c>
    </row>
    <row r="152" spans="1:65" s="13" customFormat="1" x14ac:dyDescent="0.2">
      <c r="B152" s="188"/>
      <c r="C152" s="189"/>
      <c r="D152" s="190" t="s">
        <v>140</v>
      </c>
      <c r="E152" s="191" t="s">
        <v>28</v>
      </c>
      <c r="F152" s="192" t="s">
        <v>141</v>
      </c>
      <c r="G152" s="189"/>
      <c r="H152" s="191" t="s">
        <v>28</v>
      </c>
      <c r="I152" s="193"/>
      <c r="J152" s="189"/>
      <c r="K152" s="189"/>
      <c r="L152" s="194"/>
      <c r="M152" s="195"/>
      <c r="N152" s="196"/>
      <c r="O152" s="196"/>
      <c r="P152" s="196"/>
      <c r="Q152" s="196"/>
      <c r="R152" s="196"/>
      <c r="S152" s="196"/>
      <c r="T152" s="197"/>
      <c r="AT152" s="198" t="s">
        <v>140</v>
      </c>
      <c r="AU152" s="198" t="s">
        <v>86</v>
      </c>
      <c r="AV152" s="13" t="s">
        <v>84</v>
      </c>
      <c r="AW152" s="13" t="s">
        <v>36</v>
      </c>
      <c r="AX152" s="13" t="s">
        <v>76</v>
      </c>
      <c r="AY152" s="198" t="s">
        <v>131</v>
      </c>
    </row>
    <row r="153" spans="1:65" s="14" customFormat="1" x14ac:dyDescent="0.2">
      <c r="B153" s="199"/>
      <c r="C153" s="200"/>
      <c r="D153" s="190" t="s">
        <v>140</v>
      </c>
      <c r="E153" s="201" t="s">
        <v>28</v>
      </c>
      <c r="F153" s="202" t="s">
        <v>219</v>
      </c>
      <c r="G153" s="200"/>
      <c r="H153" s="203">
        <v>0.48299999999999998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140</v>
      </c>
      <c r="AU153" s="209" t="s">
        <v>86</v>
      </c>
      <c r="AV153" s="14" t="s">
        <v>86</v>
      </c>
      <c r="AW153" s="14" t="s">
        <v>36</v>
      </c>
      <c r="AX153" s="14" t="s">
        <v>76</v>
      </c>
      <c r="AY153" s="209" t="s">
        <v>131</v>
      </c>
    </row>
    <row r="154" spans="1:65" s="14" customFormat="1" x14ac:dyDescent="0.2">
      <c r="B154" s="199"/>
      <c r="C154" s="200"/>
      <c r="D154" s="190" t="s">
        <v>140</v>
      </c>
      <c r="E154" s="201" t="s">
        <v>28</v>
      </c>
      <c r="F154" s="202" t="s">
        <v>220</v>
      </c>
      <c r="G154" s="200"/>
      <c r="H154" s="203">
        <v>0.25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140</v>
      </c>
      <c r="AU154" s="209" t="s">
        <v>86</v>
      </c>
      <c r="AV154" s="14" t="s">
        <v>86</v>
      </c>
      <c r="AW154" s="14" t="s">
        <v>36</v>
      </c>
      <c r="AX154" s="14" t="s">
        <v>76</v>
      </c>
      <c r="AY154" s="209" t="s">
        <v>131</v>
      </c>
    </row>
    <row r="155" spans="1:65" s="15" customFormat="1" x14ac:dyDescent="0.2">
      <c r="B155" s="210"/>
      <c r="C155" s="211"/>
      <c r="D155" s="190" t="s">
        <v>140</v>
      </c>
      <c r="E155" s="212" t="s">
        <v>28</v>
      </c>
      <c r="F155" s="213" t="s">
        <v>145</v>
      </c>
      <c r="G155" s="211"/>
      <c r="H155" s="214">
        <v>0.73299999999999998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140</v>
      </c>
      <c r="AU155" s="220" t="s">
        <v>86</v>
      </c>
      <c r="AV155" s="15" t="s">
        <v>138</v>
      </c>
      <c r="AW155" s="15" t="s">
        <v>36</v>
      </c>
      <c r="AX155" s="15" t="s">
        <v>84</v>
      </c>
      <c r="AY155" s="220" t="s">
        <v>131</v>
      </c>
    </row>
    <row r="156" spans="1:65" s="2" customFormat="1" ht="44.25" customHeight="1" x14ac:dyDescent="0.2">
      <c r="A156" s="36"/>
      <c r="B156" s="37"/>
      <c r="C156" s="175" t="s">
        <v>221</v>
      </c>
      <c r="D156" s="175" t="s">
        <v>133</v>
      </c>
      <c r="E156" s="176" t="s">
        <v>222</v>
      </c>
      <c r="F156" s="177" t="s">
        <v>223</v>
      </c>
      <c r="G156" s="178" t="s">
        <v>136</v>
      </c>
      <c r="H156" s="179">
        <v>17.286999999999999</v>
      </c>
      <c r="I156" s="180"/>
      <c r="J156" s="181">
        <f>ROUND(I156*H156,2)</f>
        <v>0</v>
      </c>
      <c r="K156" s="177" t="s">
        <v>137</v>
      </c>
      <c r="L156" s="41"/>
      <c r="M156" s="182" t="s">
        <v>28</v>
      </c>
      <c r="N156" s="183" t="s">
        <v>47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3.4000000000000002E-2</v>
      </c>
      <c r="T156" s="185">
        <f>S156*H156</f>
        <v>0.587758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138</v>
      </c>
      <c r="AT156" s="186" t="s">
        <v>133</v>
      </c>
      <c r="AU156" s="186" t="s">
        <v>86</v>
      </c>
      <c r="AY156" s="19" t="s">
        <v>131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84</v>
      </c>
      <c r="BK156" s="187">
        <f>ROUND(I156*H156,2)</f>
        <v>0</v>
      </c>
      <c r="BL156" s="19" t="s">
        <v>138</v>
      </c>
      <c r="BM156" s="186" t="s">
        <v>224</v>
      </c>
    </row>
    <row r="157" spans="1:65" s="13" customFormat="1" x14ac:dyDescent="0.2">
      <c r="B157" s="188"/>
      <c r="C157" s="189"/>
      <c r="D157" s="190" t="s">
        <v>140</v>
      </c>
      <c r="E157" s="191" t="s">
        <v>28</v>
      </c>
      <c r="F157" s="192" t="s">
        <v>141</v>
      </c>
      <c r="G157" s="189"/>
      <c r="H157" s="191" t="s">
        <v>28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140</v>
      </c>
      <c r="AU157" s="198" t="s">
        <v>86</v>
      </c>
      <c r="AV157" s="13" t="s">
        <v>84</v>
      </c>
      <c r="AW157" s="13" t="s">
        <v>36</v>
      </c>
      <c r="AX157" s="13" t="s">
        <v>76</v>
      </c>
      <c r="AY157" s="198" t="s">
        <v>131</v>
      </c>
    </row>
    <row r="158" spans="1:65" s="14" customFormat="1" x14ac:dyDescent="0.2">
      <c r="B158" s="199"/>
      <c r="C158" s="200"/>
      <c r="D158" s="190" t="s">
        <v>140</v>
      </c>
      <c r="E158" s="201" t="s">
        <v>28</v>
      </c>
      <c r="F158" s="202" t="s">
        <v>225</v>
      </c>
      <c r="G158" s="200"/>
      <c r="H158" s="203">
        <v>17.286999999999999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140</v>
      </c>
      <c r="AU158" s="209" t="s">
        <v>86</v>
      </c>
      <c r="AV158" s="14" t="s">
        <v>86</v>
      </c>
      <c r="AW158" s="14" t="s">
        <v>36</v>
      </c>
      <c r="AX158" s="14" t="s">
        <v>84</v>
      </c>
      <c r="AY158" s="209" t="s">
        <v>131</v>
      </c>
    </row>
    <row r="159" spans="1:65" s="2" customFormat="1" ht="36" x14ac:dyDescent="0.2">
      <c r="A159" s="36"/>
      <c r="B159" s="37"/>
      <c r="C159" s="175" t="s">
        <v>8</v>
      </c>
      <c r="D159" s="175" t="s">
        <v>133</v>
      </c>
      <c r="E159" s="176" t="s">
        <v>226</v>
      </c>
      <c r="F159" s="177" t="s">
        <v>227</v>
      </c>
      <c r="G159" s="178" t="s">
        <v>136</v>
      </c>
      <c r="H159" s="179">
        <v>14.577999999999999</v>
      </c>
      <c r="I159" s="180"/>
      <c r="J159" s="181">
        <f>ROUND(I159*H159,2)</f>
        <v>0</v>
      </c>
      <c r="K159" s="177" t="s">
        <v>137</v>
      </c>
      <c r="L159" s="41"/>
      <c r="M159" s="182" t="s">
        <v>28</v>
      </c>
      <c r="N159" s="183" t="s">
        <v>47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7.5999999999999998E-2</v>
      </c>
      <c r="T159" s="185">
        <f>S159*H159</f>
        <v>1.107928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138</v>
      </c>
      <c r="AT159" s="186" t="s">
        <v>133</v>
      </c>
      <c r="AU159" s="186" t="s">
        <v>86</v>
      </c>
      <c r="AY159" s="19" t="s">
        <v>131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84</v>
      </c>
      <c r="BK159" s="187">
        <f>ROUND(I159*H159,2)</f>
        <v>0</v>
      </c>
      <c r="BL159" s="19" t="s">
        <v>138</v>
      </c>
      <c r="BM159" s="186" t="s">
        <v>228</v>
      </c>
    </row>
    <row r="160" spans="1:65" s="13" customFormat="1" x14ac:dyDescent="0.2">
      <c r="B160" s="188"/>
      <c r="C160" s="189"/>
      <c r="D160" s="190" t="s">
        <v>140</v>
      </c>
      <c r="E160" s="191" t="s">
        <v>28</v>
      </c>
      <c r="F160" s="192" t="s">
        <v>141</v>
      </c>
      <c r="G160" s="189"/>
      <c r="H160" s="191" t="s">
        <v>28</v>
      </c>
      <c r="I160" s="193"/>
      <c r="J160" s="189"/>
      <c r="K160" s="189"/>
      <c r="L160" s="194"/>
      <c r="M160" s="195"/>
      <c r="N160" s="196"/>
      <c r="O160" s="196"/>
      <c r="P160" s="196"/>
      <c r="Q160" s="196"/>
      <c r="R160" s="196"/>
      <c r="S160" s="196"/>
      <c r="T160" s="197"/>
      <c r="AT160" s="198" t="s">
        <v>140</v>
      </c>
      <c r="AU160" s="198" t="s">
        <v>86</v>
      </c>
      <c r="AV160" s="13" t="s">
        <v>84</v>
      </c>
      <c r="AW160" s="13" t="s">
        <v>36</v>
      </c>
      <c r="AX160" s="13" t="s">
        <v>76</v>
      </c>
      <c r="AY160" s="198" t="s">
        <v>131</v>
      </c>
    </row>
    <row r="161" spans="1:65" s="14" customFormat="1" x14ac:dyDescent="0.2">
      <c r="B161" s="199"/>
      <c r="C161" s="200"/>
      <c r="D161" s="190" t="s">
        <v>140</v>
      </c>
      <c r="E161" s="201" t="s">
        <v>28</v>
      </c>
      <c r="F161" s="202" t="s">
        <v>229</v>
      </c>
      <c r="G161" s="200"/>
      <c r="H161" s="203">
        <v>11.032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140</v>
      </c>
      <c r="AU161" s="209" t="s">
        <v>86</v>
      </c>
      <c r="AV161" s="14" t="s">
        <v>86</v>
      </c>
      <c r="AW161" s="14" t="s">
        <v>36</v>
      </c>
      <c r="AX161" s="14" t="s">
        <v>76</v>
      </c>
      <c r="AY161" s="209" t="s">
        <v>131</v>
      </c>
    </row>
    <row r="162" spans="1:65" s="14" customFormat="1" x14ac:dyDescent="0.2">
      <c r="B162" s="199"/>
      <c r="C162" s="200"/>
      <c r="D162" s="190" t="s">
        <v>140</v>
      </c>
      <c r="E162" s="201" t="s">
        <v>28</v>
      </c>
      <c r="F162" s="202" t="s">
        <v>230</v>
      </c>
      <c r="G162" s="200"/>
      <c r="H162" s="203">
        <v>3.5459999999999998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140</v>
      </c>
      <c r="AU162" s="209" t="s">
        <v>86</v>
      </c>
      <c r="AV162" s="14" t="s">
        <v>86</v>
      </c>
      <c r="AW162" s="14" t="s">
        <v>36</v>
      </c>
      <c r="AX162" s="14" t="s">
        <v>76</v>
      </c>
      <c r="AY162" s="209" t="s">
        <v>131</v>
      </c>
    </row>
    <row r="163" spans="1:65" s="15" customFormat="1" x14ac:dyDescent="0.2">
      <c r="B163" s="210"/>
      <c r="C163" s="211"/>
      <c r="D163" s="190" t="s">
        <v>140</v>
      </c>
      <c r="E163" s="212" t="s">
        <v>28</v>
      </c>
      <c r="F163" s="213" t="s">
        <v>145</v>
      </c>
      <c r="G163" s="211"/>
      <c r="H163" s="214">
        <v>14.577999999999999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140</v>
      </c>
      <c r="AU163" s="220" t="s">
        <v>86</v>
      </c>
      <c r="AV163" s="15" t="s">
        <v>138</v>
      </c>
      <c r="AW163" s="15" t="s">
        <v>36</v>
      </c>
      <c r="AX163" s="15" t="s">
        <v>84</v>
      </c>
      <c r="AY163" s="220" t="s">
        <v>131</v>
      </c>
    </row>
    <row r="164" spans="1:65" s="2" customFormat="1" ht="36" x14ac:dyDescent="0.2">
      <c r="A164" s="36"/>
      <c r="B164" s="37"/>
      <c r="C164" s="175" t="s">
        <v>231</v>
      </c>
      <c r="D164" s="175" t="s">
        <v>133</v>
      </c>
      <c r="E164" s="176" t="s">
        <v>232</v>
      </c>
      <c r="F164" s="177" t="s">
        <v>233</v>
      </c>
      <c r="G164" s="178" t="s">
        <v>136</v>
      </c>
      <c r="H164" s="179">
        <v>3.798</v>
      </c>
      <c r="I164" s="180"/>
      <c r="J164" s="181">
        <f>ROUND(I164*H164,2)</f>
        <v>0</v>
      </c>
      <c r="K164" s="177" t="s">
        <v>137</v>
      </c>
      <c r="L164" s="41"/>
      <c r="M164" s="182" t="s">
        <v>28</v>
      </c>
      <c r="N164" s="183" t="s">
        <v>47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6.3E-2</v>
      </c>
      <c r="T164" s="185">
        <f>S164*H164</f>
        <v>0.23927400000000001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138</v>
      </c>
      <c r="AT164" s="186" t="s">
        <v>133</v>
      </c>
      <c r="AU164" s="186" t="s">
        <v>86</v>
      </c>
      <c r="AY164" s="19" t="s">
        <v>131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84</v>
      </c>
      <c r="BK164" s="187">
        <f>ROUND(I164*H164,2)</f>
        <v>0</v>
      </c>
      <c r="BL164" s="19" t="s">
        <v>138</v>
      </c>
      <c r="BM164" s="186" t="s">
        <v>234</v>
      </c>
    </row>
    <row r="165" spans="1:65" s="13" customFormat="1" x14ac:dyDescent="0.2">
      <c r="B165" s="188"/>
      <c r="C165" s="189"/>
      <c r="D165" s="190" t="s">
        <v>140</v>
      </c>
      <c r="E165" s="191" t="s">
        <v>28</v>
      </c>
      <c r="F165" s="192" t="s">
        <v>141</v>
      </c>
      <c r="G165" s="189"/>
      <c r="H165" s="191" t="s">
        <v>28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140</v>
      </c>
      <c r="AU165" s="198" t="s">
        <v>86</v>
      </c>
      <c r="AV165" s="13" t="s">
        <v>84</v>
      </c>
      <c r="AW165" s="13" t="s">
        <v>36</v>
      </c>
      <c r="AX165" s="13" t="s">
        <v>76</v>
      </c>
      <c r="AY165" s="198" t="s">
        <v>131</v>
      </c>
    </row>
    <row r="166" spans="1:65" s="14" customFormat="1" x14ac:dyDescent="0.2">
      <c r="B166" s="199"/>
      <c r="C166" s="200"/>
      <c r="D166" s="190" t="s">
        <v>140</v>
      </c>
      <c r="E166" s="201" t="s">
        <v>28</v>
      </c>
      <c r="F166" s="202" t="s">
        <v>235</v>
      </c>
      <c r="G166" s="200"/>
      <c r="H166" s="203">
        <v>3.798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140</v>
      </c>
      <c r="AU166" s="209" t="s">
        <v>86</v>
      </c>
      <c r="AV166" s="14" t="s">
        <v>86</v>
      </c>
      <c r="AW166" s="14" t="s">
        <v>36</v>
      </c>
      <c r="AX166" s="14" t="s">
        <v>84</v>
      </c>
      <c r="AY166" s="209" t="s">
        <v>131</v>
      </c>
    </row>
    <row r="167" spans="1:65" s="2" customFormat="1" ht="36" x14ac:dyDescent="0.2">
      <c r="A167" s="36"/>
      <c r="B167" s="37"/>
      <c r="C167" s="175" t="s">
        <v>236</v>
      </c>
      <c r="D167" s="175" t="s">
        <v>133</v>
      </c>
      <c r="E167" s="176" t="s">
        <v>237</v>
      </c>
      <c r="F167" s="177" t="s">
        <v>238</v>
      </c>
      <c r="G167" s="178" t="s">
        <v>136</v>
      </c>
      <c r="H167" s="179">
        <v>52.015999999999998</v>
      </c>
      <c r="I167" s="180"/>
      <c r="J167" s="181">
        <f>ROUND(I167*H167,2)</f>
        <v>0</v>
      </c>
      <c r="K167" s="177" t="s">
        <v>137</v>
      </c>
      <c r="L167" s="41"/>
      <c r="M167" s="182" t="s">
        <v>28</v>
      </c>
      <c r="N167" s="183" t="s">
        <v>47</v>
      </c>
      <c r="O167" s="66"/>
      <c r="P167" s="184">
        <f>O167*H167</f>
        <v>0</v>
      </c>
      <c r="Q167" s="184">
        <v>0</v>
      </c>
      <c r="R167" s="184">
        <f>Q167*H167</f>
        <v>0</v>
      </c>
      <c r="S167" s="184">
        <v>6.8000000000000005E-2</v>
      </c>
      <c r="T167" s="185">
        <f>S167*H167</f>
        <v>3.5370880000000002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138</v>
      </c>
      <c r="AT167" s="186" t="s">
        <v>133</v>
      </c>
      <c r="AU167" s="186" t="s">
        <v>86</v>
      </c>
      <c r="AY167" s="19" t="s">
        <v>131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84</v>
      </c>
      <c r="BK167" s="187">
        <f>ROUND(I167*H167,2)</f>
        <v>0</v>
      </c>
      <c r="BL167" s="19" t="s">
        <v>138</v>
      </c>
      <c r="BM167" s="186" t="s">
        <v>239</v>
      </c>
    </row>
    <row r="168" spans="1:65" s="13" customFormat="1" x14ac:dyDescent="0.2">
      <c r="B168" s="188"/>
      <c r="C168" s="189"/>
      <c r="D168" s="190" t="s">
        <v>140</v>
      </c>
      <c r="E168" s="191" t="s">
        <v>28</v>
      </c>
      <c r="F168" s="192" t="s">
        <v>141</v>
      </c>
      <c r="G168" s="189"/>
      <c r="H168" s="191" t="s">
        <v>28</v>
      </c>
      <c r="I168" s="193"/>
      <c r="J168" s="189"/>
      <c r="K168" s="189"/>
      <c r="L168" s="194"/>
      <c r="M168" s="195"/>
      <c r="N168" s="196"/>
      <c r="O168" s="196"/>
      <c r="P168" s="196"/>
      <c r="Q168" s="196"/>
      <c r="R168" s="196"/>
      <c r="S168" s="196"/>
      <c r="T168" s="197"/>
      <c r="AT168" s="198" t="s">
        <v>140</v>
      </c>
      <c r="AU168" s="198" t="s">
        <v>86</v>
      </c>
      <c r="AV168" s="13" t="s">
        <v>84</v>
      </c>
      <c r="AW168" s="13" t="s">
        <v>36</v>
      </c>
      <c r="AX168" s="13" t="s">
        <v>76</v>
      </c>
      <c r="AY168" s="198" t="s">
        <v>131</v>
      </c>
    </row>
    <row r="169" spans="1:65" s="13" customFormat="1" x14ac:dyDescent="0.2">
      <c r="B169" s="188"/>
      <c r="C169" s="189"/>
      <c r="D169" s="190" t="s">
        <v>140</v>
      </c>
      <c r="E169" s="191" t="s">
        <v>28</v>
      </c>
      <c r="F169" s="192" t="s">
        <v>208</v>
      </c>
      <c r="G169" s="189"/>
      <c r="H169" s="191" t="s">
        <v>28</v>
      </c>
      <c r="I169" s="193"/>
      <c r="J169" s="189"/>
      <c r="K169" s="189"/>
      <c r="L169" s="194"/>
      <c r="M169" s="195"/>
      <c r="N169" s="196"/>
      <c r="O169" s="196"/>
      <c r="P169" s="196"/>
      <c r="Q169" s="196"/>
      <c r="R169" s="196"/>
      <c r="S169" s="196"/>
      <c r="T169" s="197"/>
      <c r="AT169" s="198" t="s">
        <v>140</v>
      </c>
      <c r="AU169" s="198" t="s">
        <v>86</v>
      </c>
      <c r="AV169" s="13" t="s">
        <v>84</v>
      </c>
      <c r="AW169" s="13" t="s">
        <v>36</v>
      </c>
      <c r="AX169" s="13" t="s">
        <v>76</v>
      </c>
      <c r="AY169" s="198" t="s">
        <v>131</v>
      </c>
    </row>
    <row r="170" spans="1:65" s="14" customFormat="1" x14ac:dyDescent="0.2">
      <c r="B170" s="199"/>
      <c r="C170" s="200"/>
      <c r="D170" s="190" t="s">
        <v>140</v>
      </c>
      <c r="E170" s="201" t="s">
        <v>28</v>
      </c>
      <c r="F170" s="202" t="s">
        <v>240</v>
      </c>
      <c r="G170" s="200"/>
      <c r="H170" s="203">
        <v>6.65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140</v>
      </c>
      <c r="AU170" s="209" t="s">
        <v>86</v>
      </c>
      <c r="AV170" s="14" t="s">
        <v>86</v>
      </c>
      <c r="AW170" s="14" t="s">
        <v>36</v>
      </c>
      <c r="AX170" s="14" t="s">
        <v>76</v>
      </c>
      <c r="AY170" s="209" t="s">
        <v>131</v>
      </c>
    </row>
    <row r="171" spans="1:65" s="14" customFormat="1" x14ac:dyDescent="0.2">
      <c r="B171" s="199"/>
      <c r="C171" s="200"/>
      <c r="D171" s="190" t="s">
        <v>140</v>
      </c>
      <c r="E171" s="201" t="s">
        <v>28</v>
      </c>
      <c r="F171" s="202" t="s">
        <v>241</v>
      </c>
      <c r="G171" s="200"/>
      <c r="H171" s="203">
        <v>12.263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140</v>
      </c>
      <c r="AU171" s="209" t="s">
        <v>86</v>
      </c>
      <c r="AV171" s="14" t="s">
        <v>86</v>
      </c>
      <c r="AW171" s="14" t="s">
        <v>36</v>
      </c>
      <c r="AX171" s="14" t="s">
        <v>76</v>
      </c>
      <c r="AY171" s="209" t="s">
        <v>131</v>
      </c>
    </row>
    <row r="172" spans="1:65" s="14" customFormat="1" x14ac:dyDescent="0.2">
      <c r="B172" s="199"/>
      <c r="C172" s="200"/>
      <c r="D172" s="190" t="s">
        <v>140</v>
      </c>
      <c r="E172" s="201" t="s">
        <v>28</v>
      </c>
      <c r="F172" s="202" t="s">
        <v>242</v>
      </c>
      <c r="G172" s="200"/>
      <c r="H172" s="203">
        <v>18.334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140</v>
      </c>
      <c r="AU172" s="209" t="s">
        <v>86</v>
      </c>
      <c r="AV172" s="14" t="s">
        <v>86</v>
      </c>
      <c r="AW172" s="14" t="s">
        <v>36</v>
      </c>
      <c r="AX172" s="14" t="s">
        <v>76</v>
      </c>
      <c r="AY172" s="209" t="s">
        <v>131</v>
      </c>
    </row>
    <row r="173" spans="1:65" s="14" customFormat="1" x14ac:dyDescent="0.2">
      <c r="B173" s="199"/>
      <c r="C173" s="200"/>
      <c r="D173" s="190" t="s">
        <v>140</v>
      </c>
      <c r="E173" s="201" t="s">
        <v>28</v>
      </c>
      <c r="F173" s="202" t="s">
        <v>243</v>
      </c>
      <c r="G173" s="200"/>
      <c r="H173" s="203">
        <v>0.9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140</v>
      </c>
      <c r="AU173" s="209" t="s">
        <v>86</v>
      </c>
      <c r="AV173" s="14" t="s">
        <v>86</v>
      </c>
      <c r="AW173" s="14" t="s">
        <v>36</v>
      </c>
      <c r="AX173" s="14" t="s">
        <v>76</v>
      </c>
      <c r="AY173" s="209" t="s">
        <v>131</v>
      </c>
    </row>
    <row r="174" spans="1:65" s="14" customFormat="1" x14ac:dyDescent="0.2">
      <c r="B174" s="199"/>
      <c r="C174" s="200"/>
      <c r="D174" s="190" t="s">
        <v>140</v>
      </c>
      <c r="E174" s="201" t="s">
        <v>28</v>
      </c>
      <c r="F174" s="202" t="s">
        <v>244</v>
      </c>
      <c r="G174" s="200"/>
      <c r="H174" s="203">
        <v>8.7690000000000001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140</v>
      </c>
      <c r="AU174" s="209" t="s">
        <v>86</v>
      </c>
      <c r="AV174" s="14" t="s">
        <v>86</v>
      </c>
      <c r="AW174" s="14" t="s">
        <v>36</v>
      </c>
      <c r="AX174" s="14" t="s">
        <v>76</v>
      </c>
      <c r="AY174" s="209" t="s">
        <v>131</v>
      </c>
    </row>
    <row r="175" spans="1:65" s="14" customFormat="1" x14ac:dyDescent="0.2">
      <c r="B175" s="199"/>
      <c r="C175" s="200"/>
      <c r="D175" s="190" t="s">
        <v>140</v>
      </c>
      <c r="E175" s="201" t="s">
        <v>28</v>
      </c>
      <c r="F175" s="202" t="s">
        <v>245</v>
      </c>
      <c r="G175" s="200"/>
      <c r="H175" s="203">
        <v>5.0999999999999996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140</v>
      </c>
      <c r="AU175" s="209" t="s">
        <v>86</v>
      </c>
      <c r="AV175" s="14" t="s">
        <v>86</v>
      </c>
      <c r="AW175" s="14" t="s">
        <v>36</v>
      </c>
      <c r="AX175" s="14" t="s">
        <v>76</v>
      </c>
      <c r="AY175" s="209" t="s">
        <v>131</v>
      </c>
    </row>
    <row r="176" spans="1:65" s="15" customFormat="1" x14ac:dyDescent="0.2">
      <c r="B176" s="210"/>
      <c r="C176" s="211"/>
      <c r="D176" s="190" t="s">
        <v>140</v>
      </c>
      <c r="E176" s="212" t="s">
        <v>28</v>
      </c>
      <c r="F176" s="213" t="s">
        <v>145</v>
      </c>
      <c r="G176" s="211"/>
      <c r="H176" s="214">
        <v>52.015999999999998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140</v>
      </c>
      <c r="AU176" s="220" t="s">
        <v>86</v>
      </c>
      <c r="AV176" s="15" t="s">
        <v>138</v>
      </c>
      <c r="AW176" s="15" t="s">
        <v>36</v>
      </c>
      <c r="AX176" s="15" t="s">
        <v>84</v>
      </c>
      <c r="AY176" s="220" t="s">
        <v>131</v>
      </c>
    </row>
    <row r="177" spans="1:65" s="2" customFormat="1" ht="48" x14ac:dyDescent="0.2">
      <c r="A177" s="36"/>
      <c r="B177" s="37"/>
      <c r="C177" s="175" t="s">
        <v>246</v>
      </c>
      <c r="D177" s="175" t="s">
        <v>133</v>
      </c>
      <c r="E177" s="176" t="s">
        <v>247</v>
      </c>
      <c r="F177" s="177" t="s">
        <v>248</v>
      </c>
      <c r="G177" s="178" t="s">
        <v>154</v>
      </c>
      <c r="H177" s="179">
        <v>126.59399999999999</v>
      </c>
      <c r="I177" s="180"/>
      <c r="J177" s="181">
        <f>ROUND(I177*H177,2)</f>
        <v>0</v>
      </c>
      <c r="K177" s="177" t="s">
        <v>137</v>
      </c>
      <c r="L177" s="41"/>
      <c r="M177" s="182" t="s">
        <v>28</v>
      </c>
      <c r="N177" s="183" t="s">
        <v>47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1.8049999999999999</v>
      </c>
      <c r="T177" s="185">
        <f>S177*H177</f>
        <v>228.50216999999998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138</v>
      </c>
      <c r="AT177" s="186" t="s">
        <v>133</v>
      </c>
      <c r="AU177" s="186" t="s">
        <v>86</v>
      </c>
      <c r="AY177" s="19" t="s">
        <v>131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84</v>
      </c>
      <c r="BK177" s="187">
        <f>ROUND(I177*H177,2)</f>
        <v>0</v>
      </c>
      <c r="BL177" s="19" t="s">
        <v>138</v>
      </c>
      <c r="BM177" s="186" t="s">
        <v>249</v>
      </c>
    </row>
    <row r="178" spans="1:65" s="13" customFormat="1" x14ac:dyDescent="0.2">
      <c r="B178" s="188"/>
      <c r="C178" s="189"/>
      <c r="D178" s="190" t="s">
        <v>140</v>
      </c>
      <c r="E178" s="191" t="s">
        <v>28</v>
      </c>
      <c r="F178" s="192" t="s">
        <v>141</v>
      </c>
      <c r="G178" s="189"/>
      <c r="H178" s="191" t="s">
        <v>28</v>
      </c>
      <c r="I178" s="193"/>
      <c r="J178" s="189"/>
      <c r="K178" s="189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140</v>
      </c>
      <c r="AU178" s="198" t="s">
        <v>86</v>
      </c>
      <c r="AV178" s="13" t="s">
        <v>84</v>
      </c>
      <c r="AW178" s="13" t="s">
        <v>36</v>
      </c>
      <c r="AX178" s="13" t="s">
        <v>76</v>
      </c>
      <c r="AY178" s="198" t="s">
        <v>131</v>
      </c>
    </row>
    <row r="179" spans="1:65" s="13" customFormat="1" x14ac:dyDescent="0.2">
      <c r="B179" s="188"/>
      <c r="C179" s="189"/>
      <c r="D179" s="190" t="s">
        <v>140</v>
      </c>
      <c r="E179" s="191" t="s">
        <v>28</v>
      </c>
      <c r="F179" s="192" t="s">
        <v>250</v>
      </c>
      <c r="G179" s="189"/>
      <c r="H179" s="191" t="s">
        <v>28</v>
      </c>
      <c r="I179" s="193"/>
      <c r="J179" s="189"/>
      <c r="K179" s="189"/>
      <c r="L179" s="194"/>
      <c r="M179" s="195"/>
      <c r="N179" s="196"/>
      <c r="O179" s="196"/>
      <c r="P179" s="196"/>
      <c r="Q179" s="196"/>
      <c r="R179" s="196"/>
      <c r="S179" s="196"/>
      <c r="T179" s="197"/>
      <c r="AT179" s="198" t="s">
        <v>140</v>
      </c>
      <c r="AU179" s="198" t="s">
        <v>86</v>
      </c>
      <c r="AV179" s="13" t="s">
        <v>84</v>
      </c>
      <c r="AW179" s="13" t="s">
        <v>36</v>
      </c>
      <c r="AX179" s="13" t="s">
        <v>76</v>
      </c>
      <c r="AY179" s="198" t="s">
        <v>131</v>
      </c>
    </row>
    <row r="180" spans="1:65" s="14" customFormat="1" x14ac:dyDescent="0.2">
      <c r="B180" s="199"/>
      <c r="C180" s="200"/>
      <c r="D180" s="190" t="s">
        <v>140</v>
      </c>
      <c r="E180" s="201" t="s">
        <v>28</v>
      </c>
      <c r="F180" s="202" t="s">
        <v>251</v>
      </c>
      <c r="G180" s="200"/>
      <c r="H180" s="203">
        <v>4.1849999999999996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140</v>
      </c>
      <c r="AU180" s="209" t="s">
        <v>86</v>
      </c>
      <c r="AV180" s="14" t="s">
        <v>86</v>
      </c>
      <c r="AW180" s="14" t="s">
        <v>36</v>
      </c>
      <c r="AX180" s="14" t="s">
        <v>76</v>
      </c>
      <c r="AY180" s="209" t="s">
        <v>131</v>
      </c>
    </row>
    <row r="181" spans="1:65" s="14" customFormat="1" x14ac:dyDescent="0.2">
      <c r="B181" s="199"/>
      <c r="C181" s="200"/>
      <c r="D181" s="190" t="s">
        <v>140</v>
      </c>
      <c r="E181" s="201" t="s">
        <v>28</v>
      </c>
      <c r="F181" s="202" t="s">
        <v>252</v>
      </c>
      <c r="G181" s="200"/>
      <c r="H181" s="203">
        <v>12.433999999999999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140</v>
      </c>
      <c r="AU181" s="209" t="s">
        <v>86</v>
      </c>
      <c r="AV181" s="14" t="s">
        <v>86</v>
      </c>
      <c r="AW181" s="14" t="s">
        <v>36</v>
      </c>
      <c r="AX181" s="14" t="s">
        <v>76</v>
      </c>
      <c r="AY181" s="209" t="s">
        <v>131</v>
      </c>
    </row>
    <row r="182" spans="1:65" s="14" customFormat="1" x14ac:dyDescent="0.2">
      <c r="B182" s="199"/>
      <c r="C182" s="200"/>
      <c r="D182" s="190" t="s">
        <v>140</v>
      </c>
      <c r="E182" s="201" t="s">
        <v>28</v>
      </c>
      <c r="F182" s="202" t="s">
        <v>253</v>
      </c>
      <c r="G182" s="200"/>
      <c r="H182" s="203">
        <v>60.250999999999998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140</v>
      </c>
      <c r="AU182" s="209" t="s">
        <v>86</v>
      </c>
      <c r="AV182" s="14" t="s">
        <v>86</v>
      </c>
      <c r="AW182" s="14" t="s">
        <v>36</v>
      </c>
      <c r="AX182" s="14" t="s">
        <v>76</v>
      </c>
      <c r="AY182" s="209" t="s">
        <v>131</v>
      </c>
    </row>
    <row r="183" spans="1:65" s="14" customFormat="1" x14ac:dyDescent="0.2">
      <c r="B183" s="199"/>
      <c r="C183" s="200"/>
      <c r="D183" s="190" t="s">
        <v>140</v>
      </c>
      <c r="E183" s="201" t="s">
        <v>28</v>
      </c>
      <c r="F183" s="202" t="s">
        <v>254</v>
      </c>
      <c r="G183" s="200"/>
      <c r="H183" s="203">
        <v>16.969000000000001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140</v>
      </c>
      <c r="AU183" s="209" t="s">
        <v>86</v>
      </c>
      <c r="AV183" s="14" t="s">
        <v>86</v>
      </c>
      <c r="AW183" s="14" t="s">
        <v>36</v>
      </c>
      <c r="AX183" s="14" t="s">
        <v>76</v>
      </c>
      <c r="AY183" s="209" t="s">
        <v>131</v>
      </c>
    </row>
    <row r="184" spans="1:65" s="13" customFormat="1" x14ac:dyDescent="0.2">
      <c r="B184" s="188"/>
      <c r="C184" s="189"/>
      <c r="D184" s="190" t="s">
        <v>140</v>
      </c>
      <c r="E184" s="191" t="s">
        <v>28</v>
      </c>
      <c r="F184" s="192" t="s">
        <v>255</v>
      </c>
      <c r="G184" s="189"/>
      <c r="H184" s="191" t="s">
        <v>28</v>
      </c>
      <c r="I184" s="193"/>
      <c r="J184" s="189"/>
      <c r="K184" s="189"/>
      <c r="L184" s="194"/>
      <c r="M184" s="195"/>
      <c r="N184" s="196"/>
      <c r="O184" s="196"/>
      <c r="P184" s="196"/>
      <c r="Q184" s="196"/>
      <c r="R184" s="196"/>
      <c r="S184" s="196"/>
      <c r="T184" s="197"/>
      <c r="AT184" s="198" t="s">
        <v>140</v>
      </c>
      <c r="AU184" s="198" t="s">
        <v>86</v>
      </c>
      <c r="AV184" s="13" t="s">
        <v>84</v>
      </c>
      <c r="AW184" s="13" t="s">
        <v>36</v>
      </c>
      <c r="AX184" s="13" t="s">
        <v>76</v>
      </c>
      <c r="AY184" s="198" t="s">
        <v>131</v>
      </c>
    </row>
    <row r="185" spans="1:65" s="14" customFormat="1" x14ac:dyDescent="0.2">
      <c r="B185" s="199"/>
      <c r="C185" s="200"/>
      <c r="D185" s="190" t="s">
        <v>140</v>
      </c>
      <c r="E185" s="201" t="s">
        <v>28</v>
      </c>
      <c r="F185" s="202" t="s">
        <v>256</v>
      </c>
      <c r="G185" s="200"/>
      <c r="H185" s="203">
        <v>2.8919999999999999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140</v>
      </c>
      <c r="AU185" s="209" t="s">
        <v>86</v>
      </c>
      <c r="AV185" s="14" t="s">
        <v>86</v>
      </c>
      <c r="AW185" s="14" t="s">
        <v>36</v>
      </c>
      <c r="AX185" s="14" t="s">
        <v>76</v>
      </c>
      <c r="AY185" s="209" t="s">
        <v>131</v>
      </c>
    </row>
    <row r="186" spans="1:65" s="14" customFormat="1" x14ac:dyDescent="0.2">
      <c r="B186" s="199"/>
      <c r="C186" s="200"/>
      <c r="D186" s="190" t="s">
        <v>140</v>
      </c>
      <c r="E186" s="201" t="s">
        <v>28</v>
      </c>
      <c r="F186" s="202" t="s">
        <v>257</v>
      </c>
      <c r="G186" s="200"/>
      <c r="H186" s="203">
        <v>3.0129999999999999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140</v>
      </c>
      <c r="AU186" s="209" t="s">
        <v>86</v>
      </c>
      <c r="AV186" s="14" t="s">
        <v>86</v>
      </c>
      <c r="AW186" s="14" t="s">
        <v>36</v>
      </c>
      <c r="AX186" s="14" t="s">
        <v>76</v>
      </c>
      <c r="AY186" s="209" t="s">
        <v>131</v>
      </c>
    </row>
    <row r="187" spans="1:65" s="13" customFormat="1" x14ac:dyDescent="0.2">
      <c r="B187" s="188"/>
      <c r="C187" s="189"/>
      <c r="D187" s="190" t="s">
        <v>140</v>
      </c>
      <c r="E187" s="191" t="s">
        <v>28</v>
      </c>
      <c r="F187" s="192" t="s">
        <v>258</v>
      </c>
      <c r="G187" s="189"/>
      <c r="H187" s="191" t="s">
        <v>28</v>
      </c>
      <c r="I187" s="193"/>
      <c r="J187" s="189"/>
      <c r="K187" s="189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140</v>
      </c>
      <c r="AU187" s="198" t="s">
        <v>86</v>
      </c>
      <c r="AV187" s="13" t="s">
        <v>84</v>
      </c>
      <c r="AW187" s="13" t="s">
        <v>36</v>
      </c>
      <c r="AX187" s="13" t="s">
        <v>76</v>
      </c>
      <c r="AY187" s="198" t="s">
        <v>131</v>
      </c>
    </row>
    <row r="188" spans="1:65" s="14" customFormat="1" x14ac:dyDescent="0.2">
      <c r="B188" s="199"/>
      <c r="C188" s="200"/>
      <c r="D188" s="190" t="s">
        <v>140</v>
      </c>
      <c r="E188" s="201" t="s">
        <v>28</v>
      </c>
      <c r="F188" s="202" t="s">
        <v>259</v>
      </c>
      <c r="G188" s="200"/>
      <c r="H188" s="203">
        <v>6.4429999999999996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140</v>
      </c>
      <c r="AU188" s="209" t="s">
        <v>86</v>
      </c>
      <c r="AV188" s="14" t="s">
        <v>86</v>
      </c>
      <c r="AW188" s="14" t="s">
        <v>36</v>
      </c>
      <c r="AX188" s="14" t="s">
        <v>76</v>
      </c>
      <c r="AY188" s="209" t="s">
        <v>131</v>
      </c>
    </row>
    <row r="189" spans="1:65" s="14" customFormat="1" x14ac:dyDescent="0.2">
      <c r="B189" s="199"/>
      <c r="C189" s="200"/>
      <c r="D189" s="190" t="s">
        <v>140</v>
      </c>
      <c r="E189" s="201" t="s">
        <v>28</v>
      </c>
      <c r="F189" s="202" t="s">
        <v>260</v>
      </c>
      <c r="G189" s="200"/>
      <c r="H189" s="203">
        <v>1.1220000000000001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140</v>
      </c>
      <c r="AU189" s="209" t="s">
        <v>86</v>
      </c>
      <c r="AV189" s="14" t="s">
        <v>86</v>
      </c>
      <c r="AW189" s="14" t="s">
        <v>36</v>
      </c>
      <c r="AX189" s="14" t="s">
        <v>76</v>
      </c>
      <c r="AY189" s="209" t="s">
        <v>131</v>
      </c>
    </row>
    <row r="190" spans="1:65" s="14" customFormat="1" x14ac:dyDescent="0.2">
      <c r="B190" s="199"/>
      <c r="C190" s="200"/>
      <c r="D190" s="190" t="s">
        <v>140</v>
      </c>
      <c r="E190" s="201" t="s">
        <v>28</v>
      </c>
      <c r="F190" s="202" t="s">
        <v>261</v>
      </c>
      <c r="G190" s="200"/>
      <c r="H190" s="203">
        <v>0.437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140</v>
      </c>
      <c r="AU190" s="209" t="s">
        <v>86</v>
      </c>
      <c r="AV190" s="14" t="s">
        <v>86</v>
      </c>
      <c r="AW190" s="14" t="s">
        <v>36</v>
      </c>
      <c r="AX190" s="14" t="s">
        <v>76</v>
      </c>
      <c r="AY190" s="209" t="s">
        <v>131</v>
      </c>
    </row>
    <row r="191" spans="1:65" s="14" customFormat="1" x14ac:dyDescent="0.2">
      <c r="B191" s="199"/>
      <c r="C191" s="200"/>
      <c r="D191" s="190" t="s">
        <v>140</v>
      </c>
      <c r="E191" s="201" t="s">
        <v>28</v>
      </c>
      <c r="F191" s="202" t="s">
        <v>262</v>
      </c>
      <c r="G191" s="200"/>
      <c r="H191" s="203">
        <v>2.3119999999999998</v>
      </c>
      <c r="I191" s="204"/>
      <c r="J191" s="200"/>
      <c r="K191" s="200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140</v>
      </c>
      <c r="AU191" s="209" t="s">
        <v>86</v>
      </c>
      <c r="AV191" s="14" t="s">
        <v>86</v>
      </c>
      <c r="AW191" s="14" t="s">
        <v>36</v>
      </c>
      <c r="AX191" s="14" t="s">
        <v>76</v>
      </c>
      <c r="AY191" s="209" t="s">
        <v>131</v>
      </c>
    </row>
    <row r="192" spans="1:65" s="14" customFormat="1" x14ac:dyDescent="0.2">
      <c r="B192" s="199"/>
      <c r="C192" s="200"/>
      <c r="D192" s="190" t="s">
        <v>140</v>
      </c>
      <c r="E192" s="201" t="s">
        <v>28</v>
      </c>
      <c r="F192" s="202" t="s">
        <v>263</v>
      </c>
      <c r="G192" s="200"/>
      <c r="H192" s="203">
        <v>5.46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140</v>
      </c>
      <c r="AU192" s="209" t="s">
        <v>86</v>
      </c>
      <c r="AV192" s="14" t="s">
        <v>86</v>
      </c>
      <c r="AW192" s="14" t="s">
        <v>36</v>
      </c>
      <c r="AX192" s="14" t="s">
        <v>76</v>
      </c>
      <c r="AY192" s="209" t="s">
        <v>131</v>
      </c>
    </row>
    <row r="193" spans="1:65" s="14" customFormat="1" x14ac:dyDescent="0.2">
      <c r="B193" s="199"/>
      <c r="C193" s="200"/>
      <c r="D193" s="190" t="s">
        <v>140</v>
      </c>
      <c r="E193" s="201" t="s">
        <v>28</v>
      </c>
      <c r="F193" s="202" t="s">
        <v>264</v>
      </c>
      <c r="G193" s="200"/>
      <c r="H193" s="203">
        <v>2.7480000000000002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140</v>
      </c>
      <c r="AU193" s="209" t="s">
        <v>86</v>
      </c>
      <c r="AV193" s="14" t="s">
        <v>86</v>
      </c>
      <c r="AW193" s="14" t="s">
        <v>36</v>
      </c>
      <c r="AX193" s="14" t="s">
        <v>76</v>
      </c>
      <c r="AY193" s="209" t="s">
        <v>131</v>
      </c>
    </row>
    <row r="194" spans="1:65" s="14" customFormat="1" x14ac:dyDescent="0.2">
      <c r="B194" s="199"/>
      <c r="C194" s="200"/>
      <c r="D194" s="190" t="s">
        <v>140</v>
      </c>
      <c r="E194" s="201" t="s">
        <v>28</v>
      </c>
      <c r="F194" s="202" t="s">
        <v>265</v>
      </c>
      <c r="G194" s="200"/>
      <c r="H194" s="203">
        <v>3.4929999999999999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140</v>
      </c>
      <c r="AU194" s="209" t="s">
        <v>86</v>
      </c>
      <c r="AV194" s="14" t="s">
        <v>86</v>
      </c>
      <c r="AW194" s="14" t="s">
        <v>36</v>
      </c>
      <c r="AX194" s="14" t="s">
        <v>76</v>
      </c>
      <c r="AY194" s="209" t="s">
        <v>131</v>
      </c>
    </row>
    <row r="195" spans="1:65" s="14" customFormat="1" x14ac:dyDescent="0.2">
      <c r="B195" s="199"/>
      <c r="C195" s="200"/>
      <c r="D195" s="190" t="s">
        <v>140</v>
      </c>
      <c r="E195" s="201" t="s">
        <v>28</v>
      </c>
      <c r="F195" s="202" t="s">
        <v>266</v>
      </c>
      <c r="G195" s="200"/>
      <c r="H195" s="203">
        <v>2.1139999999999999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140</v>
      </c>
      <c r="AU195" s="209" t="s">
        <v>86</v>
      </c>
      <c r="AV195" s="14" t="s">
        <v>86</v>
      </c>
      <c r="AW195" s="14" t="s">
        <v>36</v>
      </c>
      <c r="AX195" s="14" t="s">
        <v>76</v>
      </c>
      <c r="AY195" s="209" t="s">
        <v>131</v>
      </c>
    </row>
    <row r="196" spans="1:65" s="14" customFormat="1" x14ac:dyDescent="0.2">
      <c r="B196" s="199"/>
      <c r="C196" s="200"/>
      <c r="D196" s="190" t="s">
        <v>140</v>
      </c>
      <c r="E196" s="201" t="s">
        <v>28</v>
      </c>
      <c r="F196" s="202" t="s">
        <v>267</v>
      </c>
      <c r="G196" s="200"/>
      <c r="H196" s="203">
        <v>1.9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140</v>
      </c>
      <c r="AU196" s="209" t="s">
        <v>86</v>
      </c>
      <c r="AV196" s="14" t="s">
        <v>86</v>
      </c>
      <c r="AW196" s="14" t="s">
        <v>36</v>
      </c>
      <c r="AX196" s="14" t="s">
        <v>76</v>
      </c>
      <c r="AY196" s="209" t="s">
        <v>131</v>
      </c>
    </row>
    <row r="197" spans="1:65" s="14" customFormat="1" x14ac:dyDescent="0.2">
      <c r="B197" s="199"/>
      <c r="C197" s="200"/>
      <c r="D197" s="190" t="s">
        <v>140</v>
      </c>
      <c r="E197" s="201" t="s">
        <v>28</v>
      </c>
      <c r="F197" s="202" t="s">
        <v>268</v>
      </c>
      <c r="G197" s="200"/>
      <c r="H197" s="203">
        <v>0.82099999999999995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140</v>
      </c>
      <c r="AU197" s="209" t="s">
        <v>86</v>
      </c>
      <c r="AV197" s="14" t="s">
        <v>86</v>
      </c>
      <c r="AW197" s="14" t="s">
        <v>36</v>
      </c>
      <c r="AX197" s="14" t="s">
        <v>76</v>
      </c>
      <c r="AY197" s="209" t="s">
        <v>131</v>
      </c>
    </row>
    <row r="198" spans="1:65" s="15" customFormat="1" x14ac:dyDescent="0.2">
      <c r="B198" s="210"/>
      <c r="C198" s="211"/>
      <c r="D198" s="190" t="s">
        <v>140</v>
      </c>
      <c r="E198" s="212" t="s">
        <v>28</v>
      </c>
      <c r="F198" s="213" t="s">
        <v>145</v>
      </c>
      <c r="G198" s="211"/>
      <c r="H198" s="214">
        <v>126.59399999999999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140</v>
      </c>
      <c r="AU198" s="220" t="s">
        <v>86</v>
      </c>
      <c r="AV198" s="15" t="s">
        <v>138</v>
      </c>
      <c r="AW198" s="15" t="s">
        <v>36</v>
      </c>
      <c r="AX198" s="15" t="s">
        <v>84</v>
      </c>
      <c r="AY198" s="220" t="s">
        <v>131</v>
      </c>
    </row>
    <row r="199" spans="1:65" s="2" customFormat="1" ht="24" x14ac:dyDescent="0.2">
      <c r="A199" s="36"/>
      <c r="B199" s="37"/>
      <c r="C199" s="175" t="s">
        <v>269</v>
      </c>
      <c r="D199" s="175" t="s">
        <v>133</v>
      </c>
      <c r="E199" s="176" t="s">
        <v>270</v>
      </c>
      <c r="F199" s="177" t="s">
        <v>271</v>
      </c>
      <c r="G199" s="178" t="s">
        <v>154</v>
      </c>
      <c r="H199" s="179">
        <v>32.520000000000003</v>
      </c>
      <c r="I199" s="180"/>
      <c r="J199" s="181">
        <f>ROUND(I199*H199,2)</f>
        <v>0</v>
      </c>
      <c r="K199" s="177" t="s">
        <v>137</v>
      </c>
      <c r="L199" s="41"/>
      <c r="M199" s="182" t="s">
        <v>28</v>
      </c>
      <c r="N199" s="183" t="s">
        <v>47</v>
      </c>
      <c r="O199" s="66"/>
      <c r="P199" s="184">
        <f>O199*H199</f>
        <v>0</v>
      </c>
      <c r="Q199" s="184">
        <v>1E-4</v>
      </c>
      <c r="R199" s="184">
        <f>Q199*H199</f>
        <v>3.2520000000000005E-3</v>
      </c>
      <c r="S199" s="184">
        <v>2.41</v>
      </c>
      <c r="T199" s="185">
        <f>S199*H199</f>
        <v>78.373200000000011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138</v>
      </c>
      <c r="AT199" s="186" t="s">
        <v>133</v>
      </c>
      <c r="AU199" s="186" t="s">
        <v>86</v>
      </c>
      <c r="AY199" s="19" t="s">
        <v>131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84</v>
      </c>
      <c r="BK199" s="187">
        <f>ROUND(I199*H199,2)</f>
        <v>0</v>
      </c>
      <c r="BL199" s="19" t="s">
        <v>138</v>
      </c>
      <c r="BM199" s="186" t="s">
        <v>272</v>
      </c>
    </row>
    <row r="200" spans="1:65" s="13" customFormat="1" x14ac:dyDescent="0.2">
      <c r="B200" s="188"/>
      <c r="C200" s="189"/>
      <c r="D200" s="190" t="s">
        <v>140</v>
      </c>
      <c r="E200" s="191" t="s">
        <v>28</v>
      </c>
      <c r="F200" s="192" t="s">
        <v>141</v>
      </c>
      <c r="G200" s="189"/>
      <c r="H200" s="191" t="s">
        <v>28</v>
      </c>
      <c r="I200" s="193"/>
      <c r="J200" s="189"/>
      <c r="K200" s="189"/>
      <c r="L200" s="194"/>
      <c r="M200" s="195"/>
      <c r="N200" s="196"/>
      <c r="O200" s="196"/>
      <c r="P200" s="196"/>
      <c r="Q200" s="196"/>
      <c r="R200" s="196"/>
      <c r="S200" s="196"/>
      <c r="T200" s="197"/>
      <c r="AT200" s="198" t="s">
        <v>140</v>
      </c>
      <c r="AU200" s="198" t="s">
        <v>86</v>
      </c>
      <c r="AV200" s="13" t="s">
        <v>84</v>
      </c>
      <c r="AW200" s="13" t="s">
        <v>36</v>
      </c>
      <c r="AX200" s="13" t="s">
        <v>76</v>
      </c>
      <c r="AY200" s="198" t="s">
        <v>131</v>
      </c>
    </row>
    <row r="201" spans="1:65" s="13" customFormat="1" x14ac:dyDescent="0.2">
      <c r="B201" s="188"/>
      <c r="C201" s="189"/>
      <c r="D201" s="190" t="s">
        <v>140</v>
      </c>
      <c r="E201" s="191" t="s">
        <v>28</v>
      </c>
      <c r="F201" s="192" t="s">
        <v>273</v>
      </c>
      <c r="G201" s="189"/>
      <c r="H201" s="191" t="s">
        <v>28</v>
      </c>
      <c r="I201" s="193"/>
      <c r="J201" s="189"/>
      <c r="K201" s="189"/>
      <c r="L201" s="194"/>
      <c r="M201" s="195"/>
      <c r="N201" s="196"/>
      <c r="O201" s="196"/>
      <c r="P201" s="196"/>
      <c r="Q201" s="196"/>
      <c r="R201" s="196"/>
      <c r="S201" s="196"/>
      <c r="T201" s="197"/>
      <c r="AT201" s="198" t="s">
        <v>140</v>
      </c>
      <c r="AU201" s="198" t="s">
        <v>86</v>
      </c>
      <c r="AV201" s="13" t="s">
        <v>84</v>
      </c>
      <c r="AW201" s="13" t="s">
        <v>36</v>
      </c>
      <c r="AX201" s="13" t="s">
        <v>76</v>
      </c>
      <c r="AY201" s="198" t="s">
        <v>131</v>
      </c>
    </row>
    <row r="202" spans="1:65" s="14" customFormat="1" ht="22.5" x14ac:dyDescent="0.2">
      <c r="B202" s="199"/>
      <c r="C202" s="200"/>
      <c r="D202" s="190" t="s">
        <v>140</v>
      </c>
      <c r="E202" s="201" t="s">
        <v>28</v>
      </c>
      <c r="F202" s="202" t="s">
        <v>274</v>
      </c>
      <c r="G202" s="200"/>
      <c r="H202" s="203">
        <v>32.520000000000003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140</v>
      </c>
      <c r="AU202" s="209" t="s">
        <v>86</v>
      </c>
      <c r="AV202" s="14" t="s">
        <v>86</v>
      </c>
      <c r="AW202" s="14" t="s">
        <v>36</v>
      </c>
      <c r="AX202" s="14" t="s">
        <v>84</v>
      </c>
      <c r="AY202" s="209" t="s">
        <v>131</v>
      </c>
    </row>
    <row r="203" spans="1:65" s="12" customFormat="1" ht="22.9" customHeight="1" x14ac:dyDescent="0.2">
      <c r="B203" s="159"/>
      <c r="C203" s="160"/>
      <c r="D203" s="161" t="s">
        <v>75</v>
      </c>
      <c r="E203" s="173" t="s">
        <v>275</v>
      </c>
      <c r="F203" s="173" t="s">
        <v>276</v>
      </c>
      <c r="G203" s="160"/>
      <c r="H203" s="160"/>
      <c r="I203" s="163"/>
      <c r="J203" s="174">
        <f>BK203</f>
        <v>0</v>
      </c>
      <c r="K203" s="160"/>
      <c r="L203" s="165"/>
      <c r="M203" s="166"/>
      <c r="N203" s="167"/>
      <c r="O203" s="167"/>
      <c r="P203" s="168">
        <f>SUM(P204:P218)</f>
        <v>0</v>
      </c>
      <c r="Q203" s="167"/>
      <c r="R203" s="168">
        <f>SUM(R204:R218)</f>
        <v>0</v>
      </c>
      <c r="S203" s="167"/>
      <c r="T203" s="169">
        <f>SUM(T204:T218)</f>
        <v>0</v>
      </c>
      <c r="AR203" s="170" t="s">
        <v>84</v>
      </c>
      <c r="AT203" s="171" t="s">
        <v>75</v>
      </c>
      <c r="AU203" s="171" t="s">
        <v>84</v>
      </c>
      <c r="AY203" s="170" t="s">
        <v>131</v>
      </c>
      <c r="BK203" s="172">
        <f>SUM(BK204:BK218)</f>
        <v>0</v>
      </c>
    </row>
    <row r="204" spans="1:65" s="2" customFormat="1" ht="36" x14ac:dyDescent="0.2">
      <c r="A204" s="36"/>
      <c r="B204" s="37"/>
      <c r="C204" s="175" t="s">
        <v>277</v>
      </c>
      <c r="D204" s="175" t="s">
        <v>133</v>
      </c>
      <c r="E204" s="176" t="s">
        <v>278</v>
      </c>
      <c r="F204" s="177" t="s">
        <v>279</v>
      </c>
      <c r="G204" s="178" t="s">
        <v>160</v>
      </c>
      <c r="H204" s="179">
        <v>261.00599999999997</v>
      </c>
      <c r="I204" s="180"/>
      <c r="J204" s="181">
        <f>ROUND(I204*H204,2)</f>
        <v>0</v>
      </c>
      <c r="K204" s="177" t="s">
        <v>137</v>
      </c>
      <c r="L204" s="41"/>
      <c r="M204" s="182" t="s">
        <v>28</v>
      </c>
      <c r="N204" s="183" t="s">
        <v>47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138</v>
      </c>
      <c r="AT204" s="186" t="s">
        <v>133</v>
      </c>
      <c r="AU204" s="186" t="s">
        <v>86</v>
      </c>
      <c r="AY204" s="19" t="s">
        <v>131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84</v>
      </c>
      <c r="BK204" s="187">
        <f>ROUND(I204*H204,2)</f>
        <v>0</v>
      </c>
      <c r="BL204" s="19" t="s">
        <v>138</v>
      </c>
      <c r="BM204" s="186" t="s">
        <v>280</v>
      </c>
    </row>
    <row r="205" spans="1:65" s="13" customFormat="1" x14ac:dyDescent="0.2">
      <c r="B205" s="188"/>
      <c r="C205" s="189"/>
      <c r="D205" s="190" t="s">
        <v>140</v>
      </c>
      <c r="E205" s="191" t="s">
        <v>28</v>
      </c>
      <c r="F205" s="192" t="s">
        <v>281</v>
      </c>
      <c r="G205" s="189"/>
      <c r="H205" s="191" t="s">
        <v>28</v>
      </c>
      <c r="I205" s="193"/>
      <c r="J205" s="189"/>
      <c r="K205" s="189"/>
      <c r="L205" s="194"/>
      <c r="M205" s="195"/>
      <c r="N205" s="196"/>
      <c r="O205" s="196"/>
      <c r="P205" s="196"/>
      <c r="Q205" s="196"/>
      <c r="R205" s="196"/>
      <c r="S205" s="196"/>
      <c r="T205" s="197"/>
      <c r="AT205" s="198" t="s">
        <v>140</v>
      </c>
      <c r="AU205" s="198" t="s">
        <v>86</v>
      </c>
      <c r="AV205" s="13" t="s">
        <v>84</v>
      </c>
      <c r="AW205" s="13" t="s">
        <v>36</v>
      </c>
      <c r="AX205" s="13" t="s">
        <v>76</v>
      </c>
      <c r="AY205" s="198" t="s">
        <v>131</v>
      </c>
    </row>
    <row r="206" spans="1:65" s="14" customFormat="1" x14ac:dyDescent="0.2">
      <c r="B206" s="199"/>
      <c r="C206" s="200"/>
      <c r="D206" s="190" t="s">
        <v>140</v>
      </c>
      <c r="E206" s="201" t="s">
        <v>28</v>
      </c>
      <c r="F206" s="202" t="s">
        <v>282</v>
      </c>
      <c r="G206" s="200"/>
      <c r="H206" s="203">
        <v>567.88099999999997</v>
      </c>
      <c r="I206" s="204"/>
      <c r="J206" s="200"/>
      <c r="K206" s="200"/>
      <c r="L206" s="205"/>
      <c r="M206" s="206"/>
      <c r="N206" s="207"/>
      <c r="O206" s="207"/>
      <c r="P206" s="207"/>
      <c r="Q206" s="207"/>
      <c r="R206" s="207"/>
      <c r="S206" s="207"/>
      <c r="T206" s="208"/>
      <c r="AT206" s="209" t="s">
        <v>140</v>
      </c>
      <c r="AU206" s="209" t="s">
        <v>86</v>
      </c>
      <c r="AV206" s="14" t="s">
        <v>86</v>
      </c>
      <c r="AW206" s="14" t="s">
        <v>36</v>
      </c>
      <c r="AX206" s="14" t="s">
        <v>76</v>
      </c>
      <c r="AY206" s="209" t="s">
        <v>131</v>
      </c>
    </row>
    <row r="207" spans="1:65" s="13" customFormat="1" ht="33.75" x14ac:dyDescent="0.2">
      <c r="B207" s="188"/>
      <c r="C207" s="189"/>
      <c r="D207" s="190" t="s">
        <v>140</v>
      </c>
      <c r="E207" s="191" t="s">
        <v>28</v>
      </c>
      <c r="F207" s="192" t="s">
        <v>283</v>
      </c>
      <c r="G207" s="189"/>
      <c r="H207" s="191" t="s">
        <v>28</v>
      </c>
      <c r="I207" s="193"/>
      <c r="J207" s="189"/>
      <c r="K207" s="189"/>
      <c r="L207" s="194"/>
      <c r="M207" s="195"/>
      <c r="N207" s="196"/>
      <c r="O207" s="196"/>
      <c r="P207" s="196"/>
      <c r="Q207" s="196"/>
      <c r="R207" s="196"/>
      <c r="S207" s="196"/>
      <c r="T207" s="197"/>
      <c r="AT207" s="198" t="s">
        <v>140</v>
      </c>
      <c r="AU207" s="198" t="s">
        <v>86</v>
      </c>
      <c r="AV207" s="13" t="s">
        <v>84</v>
      </c>
      <c r="AW207" s="13" t="s">
        <v>36</v>
      </c>
      <c r="AX207" s="13" t="s">
        <v>76</v>
      </c>
      <c r="AY207" s="198" t="s">
        <v>131</v>
      </c>
    </row>
    <row r="208" spans="1:65" s="14" customFormat="1" x14ac:dyDescent="0.2">
      <c r="B208" s="199"/>
      <c r="C208" s="200"/>
      <c r="D208" s="190" t="s">
        <v>140</v>
      </c>
      <c r="E208" s="201" t="s">
        <v>28</v>
      </c>
      <c r="F208" s="202" t="s">
        <v>284</v>
      </c>
      <c r="G208" s="200"/>
      <c r="H208" s="203">
        <v>-228.50200000000001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140</v>
      </c>
      <c r="AU208" s="209" t="s">
        <v>86</v>
      </c>
      <c r="AV208" s="14" t="s">
        <v>86</v>
      </c>
      <c r="AW208" s="14" t="s">
        <v>36</v>
      </c>
      <c r="AX208" s="14" t="s">
        <v>76</v>
      </c>
      <c r="AY208" s="209" t="s">
        <v>131</v>
      </c>
    </row>
    <row r="209" spans="1:65" s="14" customFormat="1" x14ac:dyDescent="0.2">
      <c r="B209" s="199"/>
      <c r="C209" s="200"/>
      <c r="D209" s="190" t="s">
        <v>140</v>
      </c>
      <c r="E209" s="201" t="s">
        <v>28</v>
      </c>
      <c r="F209" s="202" t="s">
        <v>285</v>
      </c>
      <c r="G209" s="200"/>
      <c r="H209" s="203">
        <v>-78.373000000000005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140</v>
      </c>
      <c r="AU209" s="209" t="s">
        <v>86</v>
      </c>
      <c r="AV209" s="14" t="s">
        <v>86</v>
      </c>
      <c r="AW209" s="14" t="s">
        <v>36</v>
      </c>
      <c r="AX209" s="14" t="s">
        <v>76</v>
      </c>
      <c r="AY209" s="209" t="s">
        <v>131</v>
      </c>
    </row>
    <row r="210" spans="1:65" s="15" customFormat="1" x14ac:dyDescent="0.2">
      <c r="B210" s="210"/>
      <c r="C210" s="211"/>
      <c r="D210" s="190" t="s">
        <v>140</v>
      </c>
      <c r="E210" s="212" t="s">
        <v>28</v>
      </c>
      <c r="F210" s="213" t="s">
        <v>145</v>
      </c>
      <c r="G210" s="211"/>
      <c r="H210" s="214">
        <v>261.00599999999997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140</v>
      </c>
      <c r="AU210" s="220" t="s">
        <v>86</v>
      </c>
      <c r="AV210" s="15" t="s">
        <v>138</v>
      </c>
      <c r="AW210" s="15" t="s">
        <v>36</v>
      </c>
      <c r="AX210" s="15" t="s">
        <v>84</v>
      </c>
      <c r="AY210" s="220" t="s">
        <v>131</v>
      </c>
    </row>
    <row r="211" spans="1:65" s="2" customFormat="1" ht="33" customHeight="1" x14ac:dyDescent="0.2">
      <c r="A211" s="36"/>
      <c r="B211" s="37"/>
      <c r="C211" s="175" t="s">
        <v>7</v>
      </c>
      <c r="D211" s="175" t="s">
        <v>133</v>
      </c>
      <c r="E211" s="176" t="s">
        <v>286</v>
      </c>
      <c r="F211" s="177" t="s">
        <v>287</v>
      </c>
      <c r="G211" s="178" t="s">
        <v>160</v>
      </c>
      <c r="H211" s="179">
        <v>567.88099999999997</v>
      </c>
      <c r="I211" s="180"/>
      <c r="J211" s="181">
        <f>ROUND(I211*H211,2)</f>
        <v>0</v>
      </c>
      <c r="K211" s="177" t="s">
        <v>137</v>
      </c>
      <c r="L211" s="41"/>
      <c r="M211" s="182" t="s">
        <v>28</v>
      </c>
      <c r="N211" s="183" t="s">
        <v>47</v>
      </c>
      <c r="O211" s="66"/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6" t="s">
        <v>138</v>
      </c>
      <c r="AT211" s="186" t="s">
        <v>133</v>
      </c>
      <c r="AU211" s="186" t="s">
        <v>86</v>
      </c>
      <c r="AY211" s="19" t="s">
        <v>131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84</v>
      </c>
      <c r="BK211" s="187">
        <f>ROUND(I211*H211,2)</f>
        <v>0</v>
      </c>
      <c r="BL211" s="19" t="s">
        <v>138</v>
      </c>
      <c r="BM211" s="186" t="s">
        <v>288</v>
      </c>
    </row>
    <row r="212" spans="1:65" s="2" customFormat="1" ht="44.25" customHeight="1" x14ac:dyDescent="0.2">
      <c r="A212" s="36"/>
      <c r="B212" s="37"/>
      <c r="C212" s="175" t="s">
        <v>289</v>
      </c>
      <c r="D212" s="175" t="s">
        <v>133</v>
      </c>
      <c r="E212" s="176" t="s">
        <v>290</v>
      </c>
      <c r="F212" s="177" t="s">
        <v>291</v>
      </c>
      <c r="G212" s="178" t="s">
        <v>160</v>
      </c>
      <c r="H212" s="179">
        <v>22147.359</v>
      </c>
      <c r="I212" s="180"/>
      <c r="J212" s="181">
        <f>ROUND(I212*H212,2)</f>
        <v>0</v>
      </c>
      <c r="K212" s="177" t="s">
        <v>137</v>
      </c>
      <c r="L212" s="41"/>
      <c r="M212" s="182" t="s">
        <v>28</v>
      </c>
      <c r="N212" s="183" t="s">
        <v>47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138</v>
      </c>
      <c r="AT212" s="186" t="s">
        <v>133</v>
      </c>
      <c r="AU212" s="186" t="s">
        <v>86</v>
      </c>
      <c r="AY212" s="19" t="s">
        <v>131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84</v>
      </c>
      <c r="BK212" s="187">
        <f>ROUND(I212*H212,2)</f>
        <v>0</v>
      </c>
      <c r="BL212" s="19" t="s">
        <v>138</v>
      </c>
      <c r="BM212" s="186" t="s">
        <v>292</v>
      </c>
    </row>
    <row r="213" spans="1:65" s="14" customFormat="1" x14ac:dyDescent="0.2">
      <c r="B213" s="199"/>
      <c r="C213" s="200"/>
      <c r="D213" s="190" t="s">
        <v>140</v>
      </c>
      <c r="E213" s="200"/>
      <c r="F213" s="202" t="s">
        <v>293</v>
      </c>
      <c r="G213" s="200"/>
      <c r="H213" s="203">
        <v>22147.359</v>
      </c>
      <c r="I213" s="204"/>
      <c r="J213" s="200"/>
      <c r="K213" s="200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140</v>
      </c>
      <c r="AU213" s="209" t="s">
        <v>86</v>
      </c>
      <c r="AV213" s="14" t="s">
        <v>86</v>
      </c>
      <c r="AW213" s="14" t="s">
        <v>4</v>
      </c>
      <c r="AX213" s="14" t="s">
        <v>84</v>
      </c>
      <c r="AY213" s="209" t="s">
        <v>131</v>
      </c>
    </row>
    <row r="214" spans="1:65" s="2" customFormat="1" ht="44.25" customHeight="1" x14ac:dyDescent="0.2">
      <c r="A214" s="36"/>
      <c r="B214" s="37"/>
      <c r="C214" s="175" t="s">
        <v>294</v>
      </c>
      <c r="D214" s="175" t="s">
        <v>133</v>
      </c>
      <c r="E214" s="176" t="s">
        <v>295</v>
      </c>
      <c r="F214" s="177" t="s">
        <v>296</v>
      </c>
      <c r="G214" s="178" t="s">
        <v>160</v>
      </c>
      <c r="H214" s="179">
        <v>7.8940000000000001</v>
      </c>
      <c r="I214" s="180"/>
      <c r="J214" s="181">
        <f>ROUND(I214*H214,2)</f>
        <v>0</v>
      </c>
      <c r="K214" s="177" t="s">
        <v>137</v>
      </c>
      <c r="L214" s="41"/>
      <c r="M214" s="182" t="s">
        <v>28</v>
      </c>
      <c r="N214" s="183" t="s">
        <v>47</v>
      </c>
      <c r="O214" s="66"/>
      <c r="P214" s="184">
        <f>O214*H214</f>
        <v>0</v>
      </c>
      <c r="Q214" s="184">
        <v>0</v>
      </c>
      <c r="R214" s="184">
        <f>Q214*H214</f>
        <v>0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138</v>
      </c>
      <c r="AT214" s="186" t="s">
        <v>133</v>
      </c>
      <c r="AU214" s="186" t="s">
        <v>86</v>
      </c>
      <c r="AY214" s="19" t="s">
        <v>131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84</v>
      </c>
      <c r="BK214" s="187">
        <f>ROUND(I214*H214,2)</f>
        <v>0</v>
      </c>
      <c r="BL214" s="19" t="s">
        <v>138</v>
      </c>
      <c r="BM214" s="186" t="s">
        <v>297</v>
      </c>
    </row>
    <row r="215" spans="1:65" s="2" customFormat="1" ht="44.25" customHeight="1" x14ac:dyDescent="0.2">
      <c r="A215" s="36"/>
      <c r="B215" s="37"/>
      <c r="C215" s="175" t="s">
        <v>298</v>
      </c>
      <c r="D215" s="175" t="s">
        <v>133</v>
      </c>
      <c r="E215" s="176" t="s">
        <v>299</v>
      </c>
      <c r="F215" s="177" t="s">
        <v>300</v>
      </c>
      <c r="G215" s="178" t="s">
        <v>160</v>
      </c>
      <c r="H215" s="179">
        <v>292.67200000000003</v>
      </c>
      <c r="I215" s="180"/>
      <c r="J215" s="181">
        <f>ROUND(I215*H215,2)</f>
        <v>0</v>
      </c>
      <c r="K215" s="177" t="s">
        <v>137</v>
      </c>
      <c r="L215" s="41"/>
      <c r="M215" s="182" t="s">
        <v>28</v>
      </c>
      <c r="N215" s="183" t="s">
        <v>47</v>
      </c>
      <c r="O215" s="66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138</v>
      </c>
      <c r="AT215" s="186" t="s">
        <v>133</v>
      </c>
      <c r="AU215" s="186" t="s">
        <v>86</v>
      </c>
      <c r="AY215" s="19" t="s">
        <v>131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84</v>
      </c>
      <c r="BK215" s="187">
        <f>ROUND(I215*H215,2)</f>
        <v>0</v>
      </c>
      <c r="BL215" s="19" t="s">
        <v>138</v>
      </c>
      <c r="BM215" s="186" t="s">
        <v>301</v>
      </c>
    </row>
    <row r="216" spans="1:65" s="2" customFormat="1" ht="44.25" customHeight="1" x14ac:dyDescent="0.2">
      <c r="A216" s="36"/>
      <c r="B216" s="37"/>
      <c r="C216" s="175" t="s">
        <v>302</v>
      </c>
      <c r="D216" s="175" t="s">
        <v>133</v>
      </c>
      <c r="E216" s="176" t="s">
        <v>303</v>
      </c>
      <c r="F216" s="177" t="s">
        <v>304</v>
      </c>
      <c r="G216" s="178" t="s">
        <v>160</v>
      </c>
      <c r="H216" s="179">
        <v>258.09300000000002</v>
      </c>
      <c r="I216" s="180"/>
      <c r="J216" s="181">
        <f>ROUND(I216*H216,2)</f>
        <v>0</v>
      </c>
      <c r="K216" s="177" t="s">
        <v>137</v>
      </c>
      <c r="L216" s="41"/>
      <c r="M216" s="182" t="s">
        <v>28</v>
      </c>
      <c r="N216" s="183" t="s">
        <v>47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138</v>
      </c>
      <c r="AT216" s="186" t="s">
        <v>133</v>
      </c>
      <c r="AU216" s="186" t="s">
        <v>86</v>
      </c>
      <c r="AY216" s="19" t="s">
        <v>131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84</v>
      </c>
      <c r="BK216" s="187">
        <f>ROUND(I216*H216,2)</f>
        <v>0</v>
      </c>
      <c r="BL216" s="19" t="s">
        <v>138</v>
      </c>
      <c r="BM216" s="186" t="s">
        <v>305</v>
      </c>
    </row>
    <row r="217" spans="1:65" s="2" customFormat="1" ht="36" x14ac:dyDescent="0.2">
      <c r="A217" s="36"/>
      <c r="B217" s="37"/>
      <c r="C217" s="175" t="s">
        <v>306</v>
      </c>
      <c r="D217" s="175" t="s">
        <v>133</v>
      </c>
      <c r="E217" s="176" t="s">
        <v>307</v>
      </c>
      <c r="F217" s="177" t="s">
        <v>308</v>
      </c>
      <c r="G217" s="178" t="s">
        <v>160</v>
      </c>
      <c r="H217" s="179">
        <v>1.3740000000000001</v>
      </c>
      <c r="I217" s="180"/>
      <c r="J217" s="181">
        <f>ROUND(I217*H217,2)</f>
        <v>0</v>
      </c>
      <c r="K217" s="177" t="s">
        <v>137</v>
      </c>
      <c r="L217" s="41"/>
      <c r="M217" s="182" t="s">
        <v>28</v>
      </c>
      <c r="N217" s="183" t="s">
        <v>47</v>
      </c>
      <c r="O217" s="6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138</v>
      </c>
      <c r="AT217" s="186" t="s">
        <v>133</v>
      </c>
      <c r="AU217" s="186" t="s">
        <v>86</v>
      </c>
      <c r="AY217" s="19" t="s">
        <v>131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84</v>
      </c>
      <c r="BK217" s="187">
        <f>ROUND(I217*H217,2)</f>
        <v>0</v>
      </c>
      <c r="BL217" s="19" t="s">
        <v>138</v>
      </c>
      <c r="BM217" s="186" t="s">
        <v>309</v>
      </c>
    </row>
    <row r="218" spans="1:65" s="2" customFormat="1" ht="36" x14ac:dyDescent="0.2">
      <c r="A218" s="36"/>
      <c r="B218" s="37"/>
      <c r="C218" s="175" t="s">
        <v>310</v>
      </c>
      <c r="D218" s="175" t="s">
        <v>133</v>
      </c>
      <c r="E218" s="176" t="s">
        <v>311</v>
      </c>
      <c r="F218" s="177" t="s">
        <v>312</v>
      </c>
      <c r="G218" s="178" t="s">
        <v>160</v>
      </c>
      <c r="H218" s="179">
        <v>7.8479999999999999</v>
      </c>
      <c r="I218" s="180"/>
      <c r="J218" s="181">
        <f>ROUND(I218*H218,2)</f>
        <v>0</v>
      </c>
      <c r="K218" s="177" t="s">
        <v>137</v>
      </c>
      <c r="L218" s="41"/>
      <c r="M218" s="182" t="s">
        <v>28</v>
      </c>
      <c r="N218" s="183" t="s">
        <v>47</v>
      </c>
      <c r="O218" s="66"/>
      <c r="P218" s="184">
        <f>O218*H218</f>
        <v>0</v>
      </c>
      <c r="Q218" s="184">
        <v>0</v>
      </c>
      <c r="R218" s="184">
        <f>Q218*H218</f>
        <v>0</v>
      </c>
      <c r="S218" s="184">
        <v>0</v>
      </c>
      <c r="T218" s="185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6" t="s">
        <v>138</v>
      </c>
      <c r="AT218" s="186" t="s">
        <v>133</v>
      </c>
      <c r="AU218" s="186" t="s">
        <v>86</v>
      </c>
      <c r="AY218" s="19" t="s">
        <v>131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84</v>
      </c>
      <c r="BK218" s="187">
        <f>ROUND(I218*H218,2)</f>
        <v>0</v>
      </c>
      <c r="BL218" s="19" t="s">
        <v>138</v>
      </c>
      <c r="BM218" s="186" t="s">
        <v>313</v>
      </c>
    </row>
    <row r="219" spans="1:65" s="12" customFormat="1" ht="25.9" customHeight="1" x14ac:dyDescent="0.2">
      <c r="B219" s="159"/>
      <c r="C219" s="160"/>
      <c r="D219" s="161" t="s">
        <v>75</v>
      </c>
      <c r="E219" s="162" t="s">
        <v>314</v>
      </c>
      <c r="F219" s="162" t="s">
        <v>315</v>
      </c>
      <c r="G219" s="160"/>
      <c r="H219" s="160"/>
      <c r="I219" s="163"/>
      <c r="J219" s="164">
        <f>BK219</f>
        <v>0</v>
      </c>
      <c r="K219" s="160"/>
      <c r="L219" s="165"/>
      <c r="M219" s="166"/>
      <c r="N219" s="167"/>
      <c r="O219" s="167"/>
      <c r="P219" s="168">
        <f>P220+P254+P258+P262+P266+P273+P286+P305+P319+P357</f>
        <v>0</v>
      </c>
      <c r="Q219" s="167"/>
      <c r="R219" s="168">
        <f>R220+R254+R258+R262+R266+R273+R286+R305+R319+R357</f>
        <v>2.8800000000000002E-3</v>
      </c>
      <c r="S219" s="167"/>
      <c r="T219" s="169">
        <f>T220+T254+T258+T262+T266+T273+T286+T305+T319+T357</f>
        <v>21.934369750000002</v>
      </c>
      <c r="AR219" s="170" t="s">
        <v>86</v>
      </c>
      <c r="AT219" s="171" t="s">
        <v>75</v>
      </c>
      <c r="AU219" s="171" t="s">
        <v>76</v>
      </c>
      <c r="AY219" s="170" t="s">
        <v>131</v>
      </c>
      <c r="BK219" s="172">
        <f>BK220+BK254+BK258+BK262+BK266+BK273+BK286+BK305+BK319+BK357</f>
        <v>0</v>
      </c>
    </row>
    <row r="220" spans="1:65" s="12" customFormat="1" ht="22.9" customHeight="1" x14ac:dyDescent="0.2">
      <c r="B220" s="159"/>
      <c r="C220" s="160"/>
      <c r="D220" s="161" t="s">
        <v>75</v>
      </c>
      <c r="E220" s="173" t="s">
        <v>316</v>
      </c>
      <c r="F220" s="173" t="s">
        <v>317</v>
      </c>
      <c r="G220" s="160"/>
      <c r="H220" s="160"/>
      <c r="I220" s="163"/>
      <c r="J220" s="174">
        <f>BK220</f>
        <v>0</v>
      </c>
      <c r="K220" s="160"/>
      <c r="L220" s="165"/>
      <c r="M220" s="166"/>
      <c r="N220" s="167"/>
      <c r="O220" s="167"/>
      <c r="P220" s="168">
        <f>SUM(P221:P253)</f>
        <v>0</v>
      </c>
      <c r="Q220" s="167"/>
      <c r="R220" s="168">
        <f>SUM(R221:R253)</f>
        <v>0</v>
      </c>
      <c r="S220" s="167"/>
      <c r="T220" s="169">
        <f>SUM(T221:T253)</f>
        <v>0.97740000000000005</v>
      </c>
      <c r="AR220" s="170" t="s">
        <v>86</v>
      </c>
      <c r="AT220" s="171" t="s">
        <v>75</v>
      </c>
      <c r="AU220" s="171" t="s">
        <v>84</v>
      </c>
      <c r="AY220" s="170" t="s">
        <v>131</v>
      </c>
      <c r="BK220" s="172">
        <f>SUM(BK221:BK253)</f>
        <v>0</v>
      </c>
    </row>
    <row r="221" spans="1:65" s="2" customFormat="1" ht="24" x14ac:dyDescent="0.2">
      <c r="A221" s="36"/>
      <c r="B221" s="37"/>
      <c r="C221" s="175" t="s">
        <v>318</v>
      </c>
      <c r="D221" s="175" t="s">
        <v>133</v>
      </c>
      <c r="E221" s="176" t="s">
        <v>319</v>
      </c>
      <c r="F221" s="177" t="s">
        <v>320</v>
      </c>
      <c r="G221" s="178" t="s">
        <v>321</v>
      </c>
      <c r="H221" s="179">
        <v>3</v>
      </c>
      <c r="I221" s="180"/>
      <c r="J221" s="181">
        <f>ROUND(I221*H221,2)</f>
        <v>0</v>
      </c>
      <c r="K221" s="177" t="s">
        <v>137</v>
      </c>
      <c r="L221" s="41"/>
      <c r="M221" s="182" t="s">
        <v>28</v>
      </c>
      <c r="N221" s="183" t="s">
        <v>47</v>
      </c>
      <c r="O221" s="66"/>
      <c r="P221" s="184">
        <f>O221*H221</f>
        <v>0</v>
      </c>
      <c r="Q221" s="184">
        <v>0</v>
      </c>
      <c r="R221" s="184">
        <f>Q221*H221</f>
        <v>0</v>
      </c>
      <c r="S221" s="184">
        <v>1.933E-2</v>
      </c>
      <c r="T221" s="185">
        <f>S221*H221</f>
        <v>5.799E-2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6" t="s">
        <v>231</v>
      </c>
      <c r="AT221" s="186" t="s">
        <v>133</v>
      </c>
      <c r="AU221" s="186" t="s">
        <v>86</v>
      </c>
      <c r="AY221" s="19" t="s">
        <v>131</v>
      </c>
      <c r="BE221" s="187">
        <f>IF(N221="základní",J221,0)</f>
        <v>0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84</v>
      </c>
      <c r="BK221" s="187">
        <f>ROUND(I221*H221,2)</f>
        <v>0</v>
      </c>
      <c r="BL221" s="19" t="s">
        <v>231</v>
      </c>
      <c r="BM221" s="186" t="s">
        <v>322</v>
      </c>
    </row>
    <row r="222" spans="1:65" s="13" customFormat="1" x14ac:dyDescent="0.2">
      <c r="B222" s="188"/>
      <c r="C222" s="189"/>
      <c r="D222" s="190" t="s">
        <v>140</v>
      </c>
      <c r="E222" s="191" t="s">
        <v>28</v>
      </c>
      <c r="F222" s="192" t="s">
        <v>141</v>
      </c>
      <c r="G222" s="189"/>
      <c r="H222" s="191" t="s">
        <v>28</v>
      </c>
      <c r="I222" s="193"/>
      <c r="J222" s="189"/>
      <c r="K222" s="189"/>
      <c r="L222" s="194"/>
      <c r="M222" s="195"/>
      <c r="N222" s="196"/>
      <c r="O222" s="196"/>
      <c r="P222" s="196"/>
      <c r="Q222" s="196"/>
      <c r="R222" s="196"/>
      <c r="S222" s="196"/>
      <c r="T222" s="197"/>
      <c r="AT222" s="198" t="s">
        <v>140</v>
      </c>
      <c r="AU222" s="198" t="s">
        <v>86</v>
      </c>
      <c r="AV222" s="13" t="s">
        <v>84</v>
      </c>
      <c r="AW222" s="13" t="s">
        <v>36</v>
      </c>
      <c r="AX222" s="13" t="s">
        <v>76</v>
      </c>
      <c r="AY222" s="198" t="s">
        <v>131</v>
      </c>
    </row>
    <row r="223" spans="1:65" s="14" customFormat="1" x14ac:dyDescent="0.2">
      <c r="B223" s="199"/>
      <c r="C223" s="200"/>
      <c r="D223" s="190" t="s">
        <v>140</v>
      </c>
      <c r="E223" s="201" t="s">
        <v>28</v>
      </c>
      <c r="F223" s="202" t="s">
        <v>151</v>
      </c>
      <c r="G223" s="200"/>
      <c r="H223" s="203">
        <v>3</v>
      </c>
      <c r="I223" s="204"/>
      <c r="J223" s="200"/>
      <c r="K223" s="200"/>
      <c r="L223" s="205"/>
      <c r="M223" s="206"/>
      <c r="N223" s="207"/>
      <c r="O223" s="207"/>
      <c r="P223" s="207"/>
      <c r="Q223" s="207"/>
      <c r="R223" s="207"/>
      <c r="S223" s="207"/>
      <c r="T223" s="208"/>
      <c r="AT223" s="209" t="s">
        <v>140</v>
      </c>
      <c r="AU223" s="209" t="s">
        <v>86</v>
      </c>
      <c r="AV223" s="14" t="s">
        <v>86</v>
      </c>
      <c r="AW223" s="14" t="s">
        <v>36</v>
      </c>
      <c r="AX223" s="14" t="s">
        <v>84</v>
      </c>
      <c r="AY223" s="209" t="s">
        <v>131</v>
      </c>
    </row>
    <row r="224" spans="1:65" s="2" customFormat="1" ht="16.5" customHeight="1" x14ac:dyDescent="0.2">
      <c r="A224" s="36"/>
      <c r="B224" s="37"/>
      <c r="C224" s="175" t="s">
        <v>323</v>
      </c>
      <c r="D224" s="175" t="s">
        <v>133</v>
      </c>
      <c r="E224" s="176" t="s">
        <v>324</v>
      </c>
      <c r="F224" s="177" t="s">
        <v>325</v>
      </c>
      <c r="G224" s="178" t="s">
        <v>321</v>
      </c>
      <c r="H224" s="179">
        <v>2</v>
      </c>
      <c r="I224" s="180"/>
      <c r="J224" s="181">
        <f>ROUND(I224*H224,2)</f>
        <v>0</v>
      </c>
      <c r="K224" s="177" t="s">
        <v>137</v>
      </c>
      <c r="L224" s="41"/>
      <c r="M224" s="182" t="s">
        <v>28</v>
      </c>
      <c r="N224" s="183" t="s">
        <v>47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3.968E-2</v>
      </c>
      <c r="T224" s="185">
        <f>S224*H224</f>
        <v>7.936E-2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231</v>
      </c>
      <c r="AT224" s="186" t="s">
        <v>133</v>
      </c>
      <c r="AU224" s="186" t="s">
        <v>86</v>
      </c>
      <c r="AY224" s="19" t="s">
        <v>131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84</v>
      </c>
      <c r="BK224" s="187">
        <f>ROUND(I224*H224,2)</f>
        <v>0</v>
      </c>
      <c r="BL224" s="19" t="s">
        <v>231</v>
      </c>
      <c r="BM224" s="186" t="s">
        <v>326</v>
      </c>
    </row>
    <row r="225" spans="1:65" s="13" customFormat="1" x14ac:dyDescent="0.2">
      <c r="B225" s="188"/>
      <c r="C225" s="189"/>
      <c r="D225" s="190" t="s">
        <v>140</v>
      </c>
      <c r="E225" s="191" t="s">
        <v>28</v>
      </c>
      <c r="F225" s="192" t="s">
        <v>141</v>
      </c>
      <c r="G225" s="189"/>
      <c r="H225" s="191" t="s">
        <v>28</v>
      </c>
      <c r="I225" s="193"/>
      <c r="J225" s="189"/>
      <c r="K225" s="189"/>
      <c r="L225" s="194"/>
      <c r="M225" s="195"/>
      <c r="N225" s="196"/>
      <c r="O225" s="196"/>
      <c r="P225" s="196"/>
      <c r="Q225" s="196"/>
      <c r="R225" s="196"/>
      <c r="S225" s="196"/>
      <c r="T225" s="197"/>
      <c r="AT225" s="198" t="s">
        <v>140</v>
      </c>
      <c r="AU225" s="198" t="s">
        <v>86</v>
      </c>
      <c r="AV225" s="13" t="s">
        <v>84</v>
      </c>
      <c r="AW225" s="13" t="s">
        <v>36</v>
      </c>
      <c r="AX225" s="13" t="s">
        <v>76</v>
      </c>
      <c r="AY225" s="198" t="s">
        <v>131</v>
      </c>
    </row>
    <row r="226" spans="1:65" s="14" customFormat="1" x14ac:dyDescent="0.2">
      <c r="B226" s="199"/>
      <c r="C226" s="200"/>
      <c r="D226" s="190" t="s">
        <v>140</v>
      </c>
      <c r="E226" s="201" t="s">
        <v>28</v>
      </c>
      <c r="F226" s="202" t="s">
        <v>86</v>
      </c>
      <c r="G226" s="200"/>
      <c r="H226" s="203">
        <v>2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140</v>
      </c>
      <c r="AU226" s="209" t="s">
        <v>86</v>
      </c>
      <c r="AV226" s="14" t="s">
        <v>86</v>
      </c>
      <c r="AW226" s="14" t="s">
        <v>36</v>
      </c>
      <c r="AX226" s="14" t="s">
        <v>84</v>
      </c>
      <c r="AY226" s="209" t="s">
        <v>131</v>
      </c>
    </row>
    <row r="227" spans="1:65" s="2" customFormat="1" ht="21.75" customHeight="1" x14ac:dyDescent="0.2">
      <c r="A227" s="36"/>
      <c r="B227" s="37"/>
      <c r="C227" s="175" t="s">
        <v>327</v>
      </c>
      <c r="D227" s="175" t="s">
        <v>133</v>
      </c>
      <c r="E227" s="176" t="s">
        <v>328</v>
      </c>
      <c r="F227" s="177" t="s">
        <v>329</v>
      </c>
      <c r="G227" s="178" t="s">
        <v>321</v>
      </c>
      <c r="H227" s="179">
        <v>5</v>
      </c>
      <c r="I227" s="180"/>
      <c r="J227" s="181">
        <f>ROUND(I227*H227,2)</f>
        <v>0</v>
      </c>
      <c r="K227" s="177" t="s">
        <v>137</v>
      </c>
      <c r="L227" s="41"/>
      <c r="M227" s="182" t="s">
        <v>28</v>
      </c>
      <c r="N227" s="183" t="s">
        <v>47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1.9460000000000002E-2</v>
      </c>
      <c r="T227" s="185">
        <f>S227*H227</f>
        <v>9.7300000000000011E-2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231</v>
      </c>
      <c r="AT227" s="186" t="s">
        <v>133</v>
      </c>
      <c r="AU227" s="186" t="s">
        <v>86</v>
      </c>
      <c r="AY227" s="19" t="s">
        <v>131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84</v>
      </c>
      <c r="BK227" s="187">
        <f>ROUND(I227*H227,2)</f>
        <v>0</v>
      </c>
      <c r="BL227" s="19" t="s">
        <v>231</v>
      </c>
      <c r="BM227" s="186" t="s">
        <v>330</v>
      </c>
    </row>
    <row r="228" spans="1:65" s="13" customFormat="1" x14ac:dyDescent="0.2">
      <c r="B228" s="188"/>
      <c r="C228" s="189"/>
      <c r="D228" s="190" t="s">
        <v>140</v>
      </c>
      <c r="E228" s="191" t="s">
        <v>28</v>
      </c>
      <c r="F228" s="192" t="s">
        <v>141</v>
      </c>
      <c r="G228" s="189"/>
      <c r="H228" s="191" t="s">
        <v>28</v>
      </c>
      <c r="I228" s="193"/>
      <c r="J228" s="189"/>
      <c r="K228" s="189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140</v>
      </c>
      <c r="AU228" s="198" t="s">
        <v>86</v>
      </c>
      <c r="AV228" s="13" t="s">
        <v>84</v>
      </c>
      <c r="AW228" s="13" t="s">
        <v>36</v>
      </c>
      <c r="AX228" s="13" t="s">
        <v>76</v>
      </c>
      <c r="AY228" s="198" t="s">
        <v>131</v>
      </c>
    </row>
    <row r="229" spans="1:65" s="14" customFormat="1" x14ac:dyDescent="0.2">
      <c r="B229" s="199"/>
      <c r="C229" s="200"/>
      <c r="D229" s="190" t="s">
        <v>140</v>
      </c>
      <c r="E229" s="201" t="s">
        <v>28</v>
      </c>
      <c r="F229" s="202" t="s">
        <v>164</v>
      </c>
      <c r="G229" s="200"/>
      <c r="H229" s="203">
        <v>5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140</v>
      </c>
      <c r="AU229" s="209" t="s">
        <v>86</v>
      </c>
      <c r="AV229" s="14" t="s">
        <v>86</v>
      </c>
      <c r="AW229" s="14" t="s">
        <v>36</v>
      </c>
      <c r="AX229" s="14" t="s">
        <v>84</v>
      </c>
      <c r="AY229" s="209" t="s">
        <v>131</v>
      </c>
    </row>
    <row r="230" spans="1:65" s="2" customFormat="1" ht="24" x14ac:dyDescent="0.2">
      <c r="A230" s="36"/>
      <c r="B230" s="37"/>
      <c r="C230" s="175" t="s">
        <v>331</v>
      </c>
      <c r="D230" s="175" t="s">
        <v>133</v>
      </c>
      <c r="E230" s="176" t="s">
        <v>332</v>
      </c>
      <c r="F230" s="177" t="s">
        <v>333</v>
      </c>
      <c r="G230" s="178" t="s">
        <v>321</v>
      </c>
      <c r="H230" s="179">
        <v>1</v>
      </c>
      <c r="I230" s="180"/>
      <c r="J230" s="181">
        <f>ROUND(I230*H230,2)</f>
        <v>0</v>
      </c>
      <c r="K230" s="177" t="s">
        <v>137</v>
      </c>
      <c r="L230" s="41"/>
      <c r="M230" s="182" t="s">
        <v>28</v>
      </c>
      <c r="N230" s="183" t="s">
        <v>47</v>
      </c>
      <c r="O230" s="66"/>
      <c r="P230" s="184">
        <f>O230*H230</f>
        <v>0</v>
      </c>
      <c r="Q230" s="184">
        <v>0</v>
      </c>
      <c r="R230" s="184">
        <f>Q230*H230</f>
        <v>0</v>
      </c>
      <c r="S230" s="184">
        <v>9.1999999999999998E-3</v>
      </c>
      <c r="T230" s="185">
        <f>S230*H230</f>
        <v>9.1999999999999998E-3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231</v>
      </c>
      <c r="AT230" s="186" t="s">
        <v>133</v>
      </c>
      <c r="AU230" s="186" t="s">
        <v>86</v>
      </c>
      <c r="AY230" s="19" t="s">
        <v>131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84</v>
      </c>
      <c r="BK230" s="187">
        <f>ROUND(I230*H230,2)</f>
        <v>0</v>
      </c>
      <c r="BL230" s="19" t="s">
        <v>231</v>
      </c>
      <c r="BM230" s="186" t="s">
        <v>334</v>
      </c>
    </row>
    <row r="231" spans="1:65" s="13" customFormat="1" x14ac:dyDescent="0.2">
      <c r="B231" s="188"/>
      <c r="C231" s="189"/>
      <c r="D231" s="190" t="s">
        <v>140</v>
      </c>
      <c r="E231" s="191" t="s">
        <v>28</v>
      </c>
      <c r="F231" s="192" t="s">
        <v>141</v>
      </c>
      <c r="G231" s="189"/>
      <c r="H231" s="191" t="s">
        <v>28</v>
      </c>
      <c r="I231" s="193"/>
      <c r="J231" s="189"/>
      <c r="K231" s="189"/>
      <c r="L231" s="194"/>
      <c r="M231" s="195"/>
      <c r="N231" s="196"/>
      <c r="O231" s="196"/>
      <c r="P231" s="196"/>
      <c r="Q231" s="196"/>
      <c r="R231" s="196"/>
      <c r="S231" s="196"/>
      <c r="T231" s="197"/>
      <c r="AT231" s="198" t="s">
        <v>140</v>
      </c>
      <c r="AU231" s="198" t="s">
        <v>86</v>
      </c>
      <c r="AV231" s="13" t="s">
        <v>84</v>
      </c>
      <c r="AW231" s="13" t="s">
        <v>36</v>
      </c>
      <c r="AX231" s="13" t="s">
        <v>76</v>
      </c>
      <c r="AY231" s="198" t="s">
        <v>131</v>
      </c>
    </row>
    <row r="232" spans="1:65" s="14" customFormat="1" x14ac:dyDescent="0.2">
      <c r="B232" s="199"/>
      <c r="C232" s="200"/>
      <c r="D232" s="190" t="s">
        <v>140</v>
      </c>
      <c r="E232" s="201" t="s">
        <v>28</v>
      </c>
      <c r="F232" s="202" t="s">
        <v>84</v>
      </c>
      <c r="G232" s="200"/>
      <c r="H232" s="203">
        <v>1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140</v>
      </c>
      <c r="AU232" s="209" t="s">
        <v>86</v>
      </c>
      <c r="AV232" s="14" t="s">
        <v>86</v>
      </c>
      <c r="AW232" s="14" t="s">
        <v>36</v>
      </c>
      <c r="AX232" s="14" t="s">
        <v>84</v>
      </c>
      <c r="AY232" s="209" t="s">
        <v>131</v>
      </c>
    </row>
    <row r="233" spans="1:65" s="2" customFormat="1" ht="24" x14ac:dyDescent="0.2">
      <c r="A233" s="36"/>
      <c r="B233" s="37"/>
      <c r="C233" s="175" t="s">
        <v>335</v>
      </c>
      <c r="D233" s="175" t="s">
        <v>133</v>
      </c>
      <c r="E233" s="176" t="s">
        <v>336</v>
      </c>
      <c r="F233" s="177" t="s">
        <v>337</v>
      </c>
      <c r="G233" s="178" t="s">
        <v>321</v>
      </c>
      <c r="H233" s="179">
        <v>1</v>
      </c>
      <c r="I233" s="180"/>
      <c r="J233" s="181">
        <f>ROUND(I233*H233,2)</f>
        <v>0</v>
      </c>
      <c r="K233" s="177" t="s">
        <v>137</v>
      </c>
      <c r="L233" s="41"/>
      <c r="M233" s="182" t="s">
        <v>28</v>
      </c>
      <c r="N233" s="183" t="s">
        <v>47</v>
      </c>
      <c r="O233" s="66"/>
      <c r="P233" s="184">
        <f>O233*H233</f>
        <v>0</v>
      </c>
      <c r="Q233" s="184">
        <v>0</v>
      </c>
      <c r="R233" s="184">
        <f>Q233*H233</f>
        <v>0</v>
      </c>
      <c r="S233" s="184">
        <v>1.7299999999999999E-2</v>
      </c>
      <c r="T233" s="185">
        <f>S233*H233</f>
        <v>1.7299999999999999E-2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231</v>
      </c>
      <c r="AT233" s="186" t="s">
        <v>133</v>
      </c>
      <c r="AU233" s="186" t="s">
        <v>86</v>
      </c>
      <c r="AY233" s="19" t="s">
        <v>131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84</v>
      </c>
      <c r="BK233" s="187">
        <f>ROUND(I233*H233,2)</f>
        <v>0</v>
      </c>
      <c r="BL233" s="19" t="s">
        <v>231</v>
      </c>
      <c r="BM233" s="186" t="s">
        <v>338</v>
      </c>
    </row>
    <row r="234" spans="1:65" s="13" customFormat="1" x14ac:dyDescent="0.2">
      <c r="B234" s="188"/>
      <c r="C234" s="189"/>
      <c r="D234" s="190" t="s">
        <v>140</v>
      </c>
      <c r="E234" s="191" t="s">
        <v>28</v>
      </c>
      <c r="F234" s="192" t="s">
        <v>141</v>
      </c>
      <c r="G234" s="189"/>
      <c r="H234" s="191" t="s">
        <v>28</v>
      </c>
      <c r="I234" s="193"/>
      <c r="J234" s="189"/>
      <c r="K234" s="189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140</v>
      </c>
      <c r="AU234" s="198" t="s">
        <v>86</v>
      </c>
      <c r="AV234" s="13" t="s">
        <v>84</v>
      </c>
      <c r="AW234" s="13" t="s">
        <v>36</v>
      </c>
      <c r="AX234" s="13" t="s">
        <v>76</v>
      </c>
      <c r="AY234" s="198" t="s">
        <v>131</v>
      </c>
    </row>
    <row r="235" spans="1:65" s="14" customFormat="1" x14ac:dyDescent="0.2">
      <c r="B235" s="199"/>
      <c r="C235" s="200"/>
      <c r="D235" s="190" t="s">
        <v>140</v>
      </c>
      <c r="E235" s="201" t="s">
        <v>28</v>
      </c>
      <c r="F235" s="202" t="s">
        <v>84</v>
      </c>
      <c r="G235" s="200"/>
      <c r="H235" s="203">
        <v>1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140</v>
      </c>
      <c r="AU235" s="209" t="s">
        <v>86</v>
      </c>
      <c r="AV235" s="14" t="s">
        <v>86</v>
      </c>
      <c r="AW235" s="14" t="s">
        <v>36</v>
      </c>
      <c r="AX235" s="14" t="s">
        <v>84</v>
      </c>
      <c r="AY235" s="209" t="s">
        <v>131</v>
      </c>
    </row>
    <row r="236" spans="1:65" s="2" customFormat="1" ht="24" x14ac:dyDescent="0.2">
      <c r="A236" s="36"/>
      <c r="B236" s="37"/>
      <c r="C236" s="175" t="s">
        <v>339</v>
      </c>
      <c r="D236" s="175" t="s">
        <v>133</v>
      </c>
      <c r="E236" s="176" t="s">
        <v>340</v>
      </c>
      <c r="F236" s="177" t="s">
        <v>341</v>
      </c>
      <c r="G236" s="178" t="s">
        <v>321</v>
      </c>
      <c r="H236" s="179">
        <v>1</v>
      </c>
      <c r="I236" s="180"/>
      <c r="J236" s="181">
        <f>ROUND(I236*H236,2)</f>
        <v>0</v>
      </c>
      <c r="K236" s="177" t="s">
        <v>137</v>
      </c>
      <c r="L236" s="41"/>
      <c r="M236" s="182" t="s">
        <v>28</v>
      </c>
      <c r="N236" s="183" t="s">
        <v>47</v>
      </c>
      <c r="O236" s="66"/>
      <c r="P236" s="184">
        <f>O236*H236</f>
        <v>0</v>
      </c>
      <c r="Q236" s="184">
        <v>0</v>
      </c>
      <c r="R236" s="184">
        <f>Q236*H236</f>
        <v>0</v>
      </c>
      <c r="S236" s="184">
        <v>0.69347000000000003</v>
      </c>
      <c r="T236" s="185">
        <f>S236*H236</f>
        <v>0.69347000000000003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231</v>
      </c>
      <c r="AT236" s="186" t="s">
        <v>133</v>
      </c>
      <c r="AU236" s="186" t="s">
        <v>86</v>
      </c>
      <c r="AY236" s="19" t="s">
        <v>131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84</v>
      </c>
      <c r="BK236" s="187">
        <f>ROUND(I236*H236,2)</f>
        <v>0</v>
      </c>
      <c r="BL236" s="19" t="s">
        <v>231</v>
      </c>
      <c r="BM236" s="186" t="s">
        <v>342</v>
      </c>
    </row>
    <row r="237" spans="1:65" s="13" customFormat="1" x14ac:dyDescent="0.2">
      <c r="B237" s="188"/>
      <c r="C237" s="189"/>
      <c r="D237" s="190" t="s">
        <v>140</v>
      </c>
      <c r="E237" s="191" t="s">
        <v>28</v>
      </c>
      <c r="F237" s="192" t="s">
        <v>141</v>
      </c>
      <c r="G237" s="189"/>
      <c r="H237" s="191" t="s">
        <v>28</v>
      </c>
      <c r="I237" s="193"/>
      <c r="J237" s="189"/>
      <c r="K237" s="189"/>
      <c r="L237" s="194"/>
      <c r="M237" s="195"/>
      <c r="N237" s="196"/>
      <c r="O237" s="196"/>
      <c r="P237" s="196"/>
      <c r="Q237" s="196"/>
      <c r="R237" s="196"/>
      <c r="S237" s="196"/>
      <c r="T237" s="197"/>
      <c r="AT237" s="198" t="s">
        <v>140</v>
      </c>
      <c r="AU237" s="198" t="s">
        <v>86</v>
      </c>
      <c r="AV237" s="13" t="s">
        <v>84</v>
      </c>
      <c r="AW237" s="13" t="s">
        <v>36</v>
      </c>
      <c r="AX237" s="13" t="s">
        <v>76</v>
      </c>
      <c r="AY237" s="198" t="s">
        <v>131</v>
      </c>
    </row>
    <row r="238" spans="1:65" s="14" customFormat="1" x14ac:dyDescent="0.2">
      <c r="B238" s="199"/>
      <c r="C238" s="200"/>
      <c r="D238" s="190" t="s">
        <v>140</v>
      </c>
      <c r="E238" s="201" t="s">
        <v>28</v>
      </c>
      <c r="F238" s="202" t="s">
        <v>343</v>
      </c>
      <c r="G238" s="200"/>
      <c r="H238" s="203">
        <v>1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140</v>
      </c>
      <c r="AU238" s="209" t="s">
        <v>86</v>
      </c>
      <c r="AV238" s="14" t="s">
        <v>86</v>
      </c>
      <c r="AW238" s="14" t="s">
        <v>36</v>
      </c>
      <c r="AX238" s="14" t="s">
        <v>84</v>
      </c>
      <c r="AY238" s="209" t="s">
        <v>131</v>
      </c>
    </row>
    <row r="239" spans="1:65" s="2" customFormat="1" ht="16.5" customHeight="1" x14ac:dyDescent="0.2">
      <c r="A239" s="36"/>
      <c r="B239" s="37"/>
      <c r="C239" s="175" t="s">
        <v>344</v>
      </c>
      <c r="D239" s="175" t="s">
        <v>133</v>
      </c>
      <c r="E239" s="176" t="s">
        <v>345</v>
      </c>
      <c r="F239" s="177" t="s">
        <v>346</v>
      </c>
      <c r="G239" s="178" t="s">
        <v>321</v>
      </c>
      <c r="H239" s="179">
        <v>7</v>
      </c>
      <c r="I239" s="180"/>
      <c r="J239" s="181">
        <f>ROUND(I239*H239,2)</f>
        <v>0</v>
      </c>
      <c r="K239" s="177" t="s">
        <v>137</v>
      </c>
      <c r="L239" s="41"/>
      <c r="M239" s="182" t="s">
        <v>28</v>
      </c>
      <c r="N239" s="183" t="s">
        <v>47</v>
      </c>
      <c r="O239" s="66"/>
      <c r="P239" s="184">
        <f>O239*H239</f>
        <v>0</v>
      </c>
      <c r="Q239" s="184">
        <v>0</v>
      </c>
      <c r="R239" s="184">
        <f>Q239*H239</f>
        <v>0</v>
      </c>
      <c r="S239" s="184">
        <v>1.56E-3</v>
      </c>
      <c r="T239" s="185">
        <f>S239*H239</f>
        <v>1.0919999999999999E-2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231</v>
      </c>
      <c r="AT239" s="186" t="s">
        <v>133</v>
      </c>
      <c r="AU239" s="186" t="s">
        <v>86</v>
      </c>
      <c r="AY239" s="19" t="s">
        <v>131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84</v>
      </c>
      <c r="BK239" s="187">
        <f>ROUND(I239*H239,2)</f>
        <v>0</v>
      </c>
      <c r="BL239" s="19" t="s">
        <v>231</v>
      </c>
      <c r="BM239" s="186" t="s">
        <v>347</v>
      </c>
    </row>
    <row r="240" spans="1:65" s="13" customFormat="1" x14ac:dyDescent="0.2">
      <c r="B240" s="188"/>
      <c r="C240" s="189"/>
      <c r="D240" s="190" t="s">
        <v>140</v>
      </c>
      <c r="E240" s="191" t="s">
        <v>28</v>
      </c>
      <c r="F240" s="192" t="s">
        <v>141</v>
      </c>
      <c r="G240" s="189"/>
      <c r="H240" s="191" t="s">
        <v>28</v>
      </c>
      <c r="I240" s="193"/>
      <c r="J240" s="189"/>
      <c r="K240" s="189"/>
      <c r="L240" s="194"/>
      <c r="M240" s="195"/>
      <c r="N240" s="196"/>
      <c r="O240" s="196"/>
      <c r="P240" s="196"/>
      <c r="Q240" s="196"/>
      <c r="R240" s="196"/>
      <c r="S240" s="196"/>
      <c r="T240" s="197"/>
      <c r="AT240" s="198" t="s">
        <v>140</v>
      </c>
      <c r="AU240" s="198" t="s">
        <v>86</v>
      </c>
      <c r="AV240" s="13" t="s">
        <v>84</v>
      </c>
      <c r="AW240" s="13" t="s">
        <v>36</v>
      </c>
      <c r="AX240" s="13" t="s">
        <v>76</v>
      </c>
      <c r="AY240" s="198" t="s">
        <v>131</v>
      </c>
    </row>
    <row r="241" spans="1:65" s="14" customFormat="1" x14ac:dyDescent="0.2">
      <c r="B241" s="199"/>
      <c r="C241" s="200"/>
      <c r="D241" s="190" t="s">
        <v>140</v>
      </c>
      <c r="E241" s="201" t="s">
        <v>28</v>
      </c>
      <c r="F241" s="202" t="s">
        <v>348</v>
      </c>
      <c r="G241" s="200"/>
      <c r="H241" s="203">
        <v>7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140</v>
      </c>
      <c r="AU241" s="209" t="s">
        <v>86</v>
      </c>
      <c r="AV241" s="14" t="s">
        <v>86</v>
      </c>
      <c r="AW241" s="14" t="s">
        <v>36</v>
      </c>
      <c r="AX241" s="14" t="s">
        <v>84</v>
      </c>
      <c r="AY241" s="209" t="s">
        <v>131</v>
      </c>
    </row>
    <row r="242" spans="1:65" s="2" customFormat="1" ht="24" x14ac:dyDescent="0.2">
      <c r="A242" s="36"/>
      <c r="B242" s="37"/>
      <c r="C242" s="175" t="s">
        <v>349</v>
      </c>
      <c r="D242" s="175" t="s">
        <v>133</v>
      </c>
      <c r="E242" s="176" t="s">
        <v>350</v>
      </c>
      <c r="F242" s="177" t="s">
        <v>351</v>
      </c>
      <c r="G242" s="178" t="s">
        <v>352</v>
      </c>
      <c r="H242" s="179">
        <v>2</v>
      </c>
      <c r="I242" s="180"/>
      <c r="J242" s="181">
        <f>ROUND(I242*H242,2)</f>
        <v>0</v>
      </c>
      <c r="K242" s="177" t="s">
        <v>137</v>
      </c>
      <c r="L242" s="41"/>
      <c r="M242" s="182" t="s">
        <v>28</v>
      </c>
      <c r="N242" s="183" t="s">
        <v>47</v>
      </c>
      <c r="O242" s="66"/>
      <c r="P242" s="184">
        <f>O242*H242</f>
        <v>0</v>
      </c>
      <c r="Q242" s="184">
        <v>0</v>
      </c>
      <c r="R242" s="184">
        <f>Q242*H242</f>
        <v>0</v>
      </c>
      <c r="S242" s="184">
        <v>2.2499999999999998E-3</v>
      </c>
      <c r="T242" s="185">
        <f>S242*H242</f>
        <v>4.4999999999999997E-3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231</v>
      </c>
      <c r="AT242" s="186" t="s">
        <v>133</v>
      </c>
      <c r="AU242" s="186" t="s">
        <v>86</v>
      </c>
      <c r="AY242" s="19" t="s">
        <v>131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84</v>
      </c>
      <c r="BK242" s="187">
        <f>ROUND(I242*H242,2)</f>
        <v>0</v>
      </c>
      <c r="BL242" s="19" t="s">
        <v>231</v>
      </c>
      <c r="BM242" s="186" t="s">
        <v>353</v>
      </c>
    </row>
    <row r="243" spans="1:65" s="13" customFormat="1" x14ac:dyDescent="0.2">
      <c r="B243" s="188"/>
      <c r="C243" s="189"/>
      <c r="D243" s="190" t="s">
        <v>140</v>
      </c>
      <c r="E243" s="191" t="s">
        <v>28</v>
      </c>
      <c r="F243" s="192" t="s">
        <v>141</v>
      </c>
      <c r="G243" s="189"/>
      <c r="H243" s="191" t="s">
        <v>28</v>
      </c>
      <c r="I243" s="193"/>
      <c r="J243" s="189"/>
      <c r="K243" s="189"/>
      <c r="L243" s="194"/>
      <c r="M243" s="195"/>
      <c r="N243" s="196"/>
      <c r="O243" s="196"/>
      <c r="P243" s="196"/>
      <c r="Q243" s="196"/>
      <c r="R243" s="196"/>
      <c r="S243" s="196"/>
      <c r="T243" s="197"/>
      <c r="AT243" s="198" t="s">
        <v>140</v>
      </c>
      <c r="AU243" s="198" t="s">
        <v>86</v>
      </c>
      <c r="AV243" s="13" t="s">
        <v>84</v>
      </c>
      <c r="AW243" s="13" t="s">
        <v>36</v>
      </c>
      <c r="AX243" s="13" t="s">
        <v>76</v>
      </c>
      <c r="AY243" s="198" t="s">
        <v>131</v>
      </c>
    </row>
    <row r="244" spans="1:65" s="14" customFormat="1" x14ac:dyDescent="0.2">
      <c r="B244" s="199"/>
      <c r="C244" s="200"/>
      <c r="D244" s="190" t="s">
        <v>140</v>
      </c>
      <c r="E244" s="201" t="s">
        <v>28</v>
      </c>
      <c r="F244" s="202" t="s">
        <v>86</v>
      </c>
      <c r="G244" s="200"/>
      <c r="H244" s="203">
        <v>2</v>
      </c>
      <c r="I244" s="204"/>
      <c r="J244" s="200"/>
      <c r="K244" s="200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140</v>
      </c>
      <c r="AU244" s="209" t="s">
        <v>86</v>
      </c>
      <c r="AV244" s="14" t="s">
        <v>86</v>
      </c>
      <c r="AW244" s="14" t="s">
        <v>36</v>
      </c>
      <c r="AX244" s="14" t="s">
        <v>84</v>
      </c>
      <c r="AY244" s="209" t="s">
        <v>131</v>
      </c>
    </row>
    <row r="245" spans="1:65" s="2" customFormat="1" ht="24" x14ac:dyDescent="0.2">
      <c r="A245" s="36"/>
      <c r="B245" s="37"/>
      <c r="C245" s="175" t="s">
        <v>354</v>
      </c>
      <c r="D245" s="175" t="s">
        <v>133</v>
      </c>
      <c r="E245" s="176" t="s">
        <v>355</v>
      </c>
      <c r="F245" s="177" t="s">
        <v>356</v>
      </c>
      <c r="G245" s="178" t="s">
        <v>352</v>
      </c>
      <c r="H245" s="179">
        <v>2</v>
      </c>
      <c r="I245" s="180"/>
      <c r="J245" s="181">
        <f>ROUND(I245*H245,2)</f>
        <v>0</v>
      </c>
      <c r="K245" s="177" t="s">
        <v>137</v>
      </c>
      <c r="L245" s="41"/>
      <c r="M245" s="182" t="s">
        <v>28</v>
      </c>
      <c r="N245" s="183" t="s">
        <v>47</v>
      </c>
      <c r="O245" s="66"/>
      <c r="P245" s="184">
        <f>O245*H245</f>
        <v>0</v>
      </c>
      <c r="Q245" s="184">
        <v>0</v>
      </c>
      <c r="R245" s="184">
        <f>Q245*H245</f>
        <v>0</v>
      </c>
      <c r="S245" s="184">
        <v>5.1999999999999995E-4</v>
      </c>
      <c r="T245" s="185">
        <f>S245*H245</f>
        <v>1.0399999999999999E-3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231</v>
      </c>
      <c r="AT245" s="186" t="s">
        <v>133</v>
      </c>
      <c r="AU245" s="186" t="s">
        <v>86</v>
      </c>
      <c r="AY245" s="19" t="s">
        <v>131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84</v>
      </c>
      <c r="BK245" s="187">
        <f>ROUND(I245*H245,2)</f>
        <v>0</v>
      </c>
      <c r="BL245" s="19" t="s">
        <v>231</v>
      </c>
      <c r="BM245" s="186" t="s">
        <v>357</v>
      </c>
    </row>
    <row r="246" spans="1:65" s="13" customFormat="1" x14ac:dyDescent="0.2">
      <c r="B246" s="188"/>
      <c r="C246" s="189"/>
      <c r="D246" s="190" t="s">
        <v>140</v>
      </c>
      <c r="E246" s="191" t="s">
        <v>28</v>
      </c>
      <c r="F246" s="192" t="s">
        <v>141</v>
      </c>
      <c r="G246" s="189"/>
      <c r="H246" s="191" t="s">
        <v>28</v>
      </c>
      <c r="I246" s="193"/>
      <c r="J246" s="189"/>
      <c r="K246" s="189"/>
      <c r="L246" s="194"/>
      <c r="M246" s="195"/>
      <c r="N246" s="196"/>
      <c r="O246" s="196"/>
      <c r="P246" s="196"/>
      <c r="Q246" s="196"/>
      <c r="R246" s="196"/>
      <c r="S246" s="196"/>
      <c r="T246" s="197"/>
      <c r="AT246" s="198" t="s">
        <v>140</v>
      </c>
      <c r="AU246" s="198" t="s">
        <v>86</v>
      </c>
      <c r="AV246" s="13" t="s">
        <v>84</v>
      </c>
      <c r="AW246" s="13" t="s">
        <v>36</v>
      </c>
      <c r="AX246" s="13" t="s">
        <v>76</v>
      </c>
      <c r="AY246" s="198" t="s">
        <v>131</v>
      </c>
    </row>
    <row r="247" spans="1:65" s="14" customFormat="1" x14ac:dyDescent="0.2">
      <c r="B247" s="199"/>
      <c r="C247" s="200"/>
      <c r="D247" s="190" t="s">
        <v>140</v>
      </c>
      <c r="E247" s="201" t="s">
        <v>28</v>
      </c>
      <c r="F247" s="202" t="s">
        <v>86</v>
      </c>
      <c r="G247" s="200"/>
      <c r="H247" s="203">
        <v>2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140</v>
      </c>
      <c r="AU247" s="209" t="s">
        <v>86</v>
      </c>
      <c r="AV247" s="14" t="s">
        <v>86</v>
      </c>
      <c r="AW247" s="14" t="s">
        <v>36</v>
      </c>
      <c r="AX247" s="14" t="s">
        <v>84</v>
      </c>
      <c r="AY247" s="209" t="s">
        <v>131</v>
      </c>
    </row>
    <row r="248" spans="1:65" s="2" customFormat="1" ht="24" x14ac:dyDescent="0.2">
      <c r="A248" s="36"/>
      <c r="B248" s="37"/>
      <c r="C248" s="175" t="s">
        <v>358</v>
      </c>
      <c r="D248" s="175" t="s">
        <v>133</v>
      </c>
      <c r="E248" s="176" t="s">
        <v>359</v>
      </c>
      <c r="F248" s="177" t="s">
        <v>360</v>
      </c>
      <c r="G248" s="178" t="s">
        <v>352</v>
      </c>
      <c r="H248" s="179">
        <v>6</v>
      </c>
      <c r="I248" s="180"/>
      <c r="J248" s="181">
        <f>ROUND(I248*H248,2)</f>
        <v>0</v>
      </c>
      <c r="K248" s="177" t="s">
        <v>137</v>
      </c>
      <c r="L248" s="41"/>
      <c r="M248" s="182" t="s">
        <v>28</v>
      </c>
      <c r="N248" s="183" t="s">
        <v>47</v>
      </c>
      <c r="O248" s="66"/>
      <c r="P248" s="184">
        <f>O248*H248</f>
        <v>0</v>
      </c>
      <c r="Q248" s="184">
        <v>0</v>
      </c>
      <c r="R248" s="184">
        <f>Q248*H248</f>
        <v>0</v>
      </c>
      <c r="S248" s="184">
        <v>8.4999999999999995E-4</v>
      </c>
      <c r="T248" s="185">
        <f>S248*H248</f>
        <v>5.0999999999999995E-3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231</v>
      </c>
      <c r="AT248" s="186" t="s">
        <v>133</v>
      </c>
      <c r="AU248" s="186" t="s">
        <v>86</v>
      </c>
      <c r="AY248" s="19" t="s">
        <v>131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84</v>
      </c>
      <c r="BK248" s="187">
        <f>ROUND(I248*H248,2)</f>
        <v>0</v>
      </c>
      <c r="BL248" s="19" t="s">
        <v>231</v>
      </c>
      <c r="BM248" s="186" t="s">
        <v>361</v>
      </c>
    </row>
    <row r="249" spans="1:65" s="13" customFormat="1" x14ac:dyDescent="0.2">
      <c r="B249" s="188"/>
      <c r="C249" s="189"/>
      <c r="D249" s="190" t="s">
        <v>140</v>
      </c>
      <c r="E249" s="191" t="s">
        <v>28</v>
      </c>
      <c r="F249" s="192" t="s">
        <v>141</v>
      </c>
      <c r="G249" s="189"/>
      <c r="H249" s="191" t="s">
        <v>28</v>
      </c>
      <c r="I249" s="193"/>
      <c r="J249" s="189"/>
      <c r="K249" s="189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140</v>
      </c>
      <c r="AU249" s="198" t="s">
        <v>86</v>
      </c>
      <c r="AV249" s="13" t="s">
        <v>84</v>
      </c>
      <c r="AW249" s="13" t="s">
        <v>36</v>
      </c>
      <c r="AX249" s="13" t="s">
        <v>76</v>
      </c>
      <c r="AY249" s="198" t="s">
        <v>131</v>
      </c>
    </row>
    <row r="250" spans="1:65" s="14" customFormat="1" x14ac:dyDescent="0.2">
      <c r="B250" s="199"/>
      <c r="C250" s="200"/>
      <c r="D250" s="190" t="s">
        <v>140</v>
      </c>
      <c r="E250" s="201" t="s">
        <v>28</v>
      </c>
      <c r="F250" s="202" t="s">
        <v>362</v>
      </c>
      <c r="G250" s="200"/>
      <c r="H250" s="203">
        <v>6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140</v>
      </c>
      <c r="AU250" s="209" t="s">
        <v>86</v>
      </c>
      <c r="AV250" s="14" t="s">
        <v>86</v>
      </c>
      <c r="AW250" s="14" t="s">
        <v>36</v>
      </c>
      <c r="AX250" s="14" t="s">
        <v>84</v>
      </c>
      <c r="AY250" s="209" t="s">
        <v>131</v>
      </c>
    </row>
    <row r="251" spans="1:65" s="2" customFormat="1" ht="24" x14ac:dyDescent="0.2">
      <c r="A251" s="36"/>
      <c r="B251" s="37"/>
      <c r="C251" s="175" t="s">
        <v>363</v>
      </c>
      <c r="D251" s="175" t="s">
        <v>133</v>
      </c>
      <c r="E251" s="176" t="s">
        <v>364</v>
      </c>
      <c r="F251" s="177" t="s">
        <v>365</v>
      </c>
      <c r="G251" s="178" t="s">
        <v>352</v>
      </c>
      <c r="H251" s="179">
        <v>1</v>
      </c>
      <c r="I251" s="180"/>
      <c r="J251" s="181">
        <f>ROUND(I251*H251,2)</f>
        <v>0</v>
      </c>
      <c r="K251" s="177" t="s">
        <v>137</v>
      </c>
      <c r="L251" s="41"/>
      <c r="M251" s="182" t="s">
        <v>28</v>
      </c>
      <c r="N251" s="183" t="s">
        <v>47</v>
      </c>
      <c r="O251" s="66"/>
      <c r="P251" s="184">
        <f>O251*H251</f>
        <v>0</v>
      </c>
      <c r="Q251" s="184">
        <v>0</v>
      </c>
      <c r="R251" s="184">
        <f>Q251*H251</f>
        <v>0</v>
      </c>
      <c r="S251" s="184">
        <v>1.2199999999999999E-3</v>
      </c>
      <c r="T251" s="185">
        <f>S251*H251</f>
        <v>1.2199999999999999E-3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6" t="s">
        <v>231</v>
      </c>
      <c r="AT251" s="186" t="s">
        <v>133</v>
      </c>
      <c r="AU251" s="186" t="s">
        <v>86</v>
      </c>
      <c r="AY251" s="19" t="s">
        <v>131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9" t="s">
        <v>84</v>
      </c>
      <c r="BK251" s="187">
        <f>ROUND(I251*H251,2)</f>
        <v>0</v>
      </c>
      <c r="BL251" s="19" t="s">
        <v>231</v>
      </c>
      <c r="BM251" s="186" t="s">
        <v>366</v>
      </c>
    </row>
    <row r="252" spans="1:65" s="13" customFormat="1" x14ac:dyDescent="0.2">
      <c r="B252" s="188"/>
      <c r="C252" s="189"/>
      <c r="D252" s="190" t="s">
        <v>140</v>
      </c>
      <c r="E252" s="191" t="s">
        <v>28</v>
      </c>
      <c r="F252" s="192" t="s">
        <v>141</v>
      </c>
      <c r="G252" s="189"/>
      <c r="H252" s="191" t="s">
        <v>28</v>
      </c>
      <c r="I252" s="193"/>
      <c r="J252" s="189"/>
      <c r="K252" s="189"/>
      <c r="L252" s="194"/>
      <c r="M252" s="195"/>
      <c r="N252" s="196"/>
      <c r="O252" s="196"/>
      <c r="P252" s="196"/>
      <c r="Q252" s="196"/>
      <c r="R252" s="196"/>
      <c r="S252" s="196"/>
      <c r="T252" s="197"/>
      <c r="AT252" s="198" t="s">
        <v>140</v>
      </c>
      <c r="AU252" s="198" t="s">
        <v>86</v>
      </c>
      <c r="AV252" s="13" t="s">
        <v>84</v>
      </c>
      <c r="AW252" s="13" t="s">
        <v>36</v>
      </c>
      <c r="AX252" s="13" t="s">
        <v>76</v>
      </c>
      <c r="AY252" s="198" t="s">
        <v>131</v>
      </c>
    </row>
    <row r="253" spans="1:65" s="14" customFormat="1" x14ac:dyDescent="0.2">
      <c r="B253" s="199"/>
      <c r="C253" s="200"/>
      <c r="D253" s="190" t="s">
        <v>140</v>
      </c>
      <c r="E253" s="201" t="s">
        <v>28</v>
      </c>
      <c r="F253" s="202" t="s">
        <v>367</v>
      </c>
      <c r="G253" s="200"/>
      <c r="H253" s="203">
        <v>1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140</v>
      </c>
      <c r="AU253" s="209" t="s">
        <v>86</v>
      </c>
      <c r="AV253" s="14" t="s">
        <v>86</v>
      </c>
      <c r="AW253" s="14" t="s">
        <v>36</v>
      </c>
      <c r="AX253" s="14" t="s">
        <v>84</v>
      </c>
      <c r="AY253" s="209" t="s">
        <v>131</v>
      </c>
    </row>
    <row r="254" spans="1:65" s="12" customFormat="1" ht="22.9" customHeight="1" x14ac:dyDescent="0.2">
      <c r="B254" s="159"/>
      <c r="C254" s="160"/>
      <c r="D254" s="161" t="s">
        <v>75</v>
      </c>
      <c r="E254" s="173" t="s">
        <v>368</v>
      </c>
      <c r="F254" s="173" t="s">
        <v>369</v>
      </c>
      <c r="G254" s="160"/>
      <c r="H254" s="160"/>
      <c r="I254" s="163"/>
      <c r="J254" s="174">
        <f>BK254</f>
        <v>0</v>
      </c>
      <c r="K254" s="160"/>
      <c r="L254" s="165"/>
      <c r="M254" s="166"/>
      <c r="N254" s="167"/>
      <c r="O254" s="167"/>
      <c r="P254" s="168">
        <f>SUM(P255:P257)</f>
        <v>0</v>
      </c>
      <c r="Q254" s="167"/>
      <c r="R254" s="168">
        <f>SUM(R255:R257)</f>
        <v>2E-3</v>
      </c>
      <c r="S254" s="167"/>
      <c r="T254" s="169">
        <f>SUM(T255:T257)</f>
        <v>0.1</v>
      </c>
      <c r="AR254" s="170" t="s">
        <v>86</v>
      </c>
      <c r="AT254" s="171" t="s">
        <v>75</v>
      </c>
      <c r="AU254" s="171" t="s">
        <v>84</v>
      </c>
      <c r="AY254" s="170" t="s">
        <v>131</v>
      </c>
      <c r="BK254" s="172">
        <f>SUM(BK255:BK257)</f>
        <v>0</v>
      </c>
    </row>
    <row r="255" spans="1:65" s="2" customFormat="1" ht="24" x14ac:dyDescent="0.2">
      <c r="A255" s="36"/>
      <c r="B255" s="37"/>
      <c r="C255" s="175" t="s">
        <v>370</v>
      </c>
      <c r="D255" s="175" t="s">
        <v>133</v>
      </c>
      <c r="E255" s="176" t="s">
        <v>371</v>
      </c>
      <c r="F255" s="177" t="s">
        <v>372</v>
      </c>
      <c r="G255" s="178" t="s">
        <v>148</v>
      </c>
      <c r="H255" s="179">
        <v>100</v>
      </c>
      <c r="I255" s="180"/>
      <c r="J255" s="181">
        <f>ROUND(I255*H255,2)</f>
        <v>0</v>
      </c>
      <c r="K255" s="177" t="s">
        <v>137</v>
      </c>
      <c r="L255" s="41"/>
      <c r="M255" s="182" t="s">
        <v>28</v>
      </c>
      <c r="N255" s="183" t="s">
        <v>47</v>
      </c>
      <c r="O255" s="66"/>
      <c r="P255" s="184">
        <f>O255*H255</f>
        <v>0</v>
      </c>
      <c r="Q255" s="184">
        <v>2.0000000000000002E-5</v>
      </c>
      <c r="R255" s="184">
        <f>Q255*H255</f>
        <v>2E-3</v>
      </c>
      <c r="S255" s="184">
        <v>1E-3</v>
      </c>
      <c r="T255" s="185">
        <f>S255*H255</f>
        <v>0.1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231</v>
      </c>
      <c r="AT255" s="186" t="s">
        <v>133</v>
      </c>
      <c r="AU255" s="186" t="s">
        <v>86</v>
      </c>
      <c r="AY255" s="19" t="s">
        <v>131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84</v>
      </c>
      <c r="BK255" s="187">
        <f>ROUND(I255*H255,2)</f>
        <v>0</v>
      </c>
      <c r="BL255" s="19" t="s">
        <v>231</v>
      </c>
      <c r="BM255" s="186" t="s">
        <v>373</v>
      </c>
    </row>
    <row r="256" spans="1:65" s="13" customFormat="1" x14ac:dyDescent="0.2">
      <c r="B256" s="188"/>
      <c r="C256" s="189"/>
      <c r="D256" s="190" t="s">
        <v>140</v>
      </c>
      <c r="E256" s="191" t="s">
        <v>28</v>
      </c>
      <c r="F256" s="192" t="s">
        <v>141</v>
      </c>
      <c r="G256" s="189"/>
      <c r="H256" s="191" t="s">
        <v>28</v>
      </c>
      <c r="I256" s="193"/>
      <c r="J256" s="189"/>
      <c r="K256" s="189"/>
      <c r="L256" s="194"/>
      <c r="M256" s="195"/>
      <c r="N256" s="196"/>
      <c r="O256" s="196"/>
      <c r="P256" s="196"/>
      <c r="Q256" s="196"/>
      <c r="R256" s="196"/>
      <c r="S256" s="196"/>
      <c r="T256" s="197"/>
      <c r="AT256" s="198" t="s">
        <v>140</v>
      </c>
      <c r="AU256" s="198" t="s">
        <v>86</v>
      </c>
      <c r="AV256" s="13" t="s">
        <v>84</v>
      </c>
      <c r="AW256" s="13" t="s">
        <v>36</v>
      </c>
      <c r="AX256" s="13" t="s">
        <v>76</v>
      </c>
      <c r="AY256" s="198" t="s">
        <v>131</v>
      </c>
    </row>
    <row r="257" spans="1:65" s="14" customFormat="1" x14ac:dyDescent="0.2">
      <c r="B257" s="199"/>
      <c r="C257" s="200"/>
      <c r="D257" s="190" t="s">
        <v>140</v>
      </c>
      <c r="E257" s="201" t="s">
        <v>28</v>
      </c>
      <c r="F257" s="202" t="s">
        <v>374</v>
      </c>
      <c r="G257" s="200"/>
      <c r="H257" s="203">
        <v>100</v>
      </c>
      <c r="I257" s="204"/>
      <c r="J257" s="200"/>
      <c r="K257" s="200"/>
      <c r="L257" s="205"/>
      <c r="M257" s="206"/>
      <c r="N257" s="207"/>
      <c r="O257" s="207"/>
      <c r="P257" s="207"/>
      <c r="Q257" s="207"/>
      <c r="R257" s="207"/>
      <c r="S257" s="207"/>
      <c r="T257" s="208"/>
      <c r="AT257" s="209" t="s">
        <v>140</v>
      </c>
      <c r="AU257" s="209" t="s">
        <v>86</v>
      </c>
      <c r="AV257" s="14" t="s">
        <v>86</v>
      </c>
      <c r="AW257" s="14" t="s">
        <v>36</v>
      </c>
      <c r="AX257" s="14" t="s">
        <v>84</v>
      </c>
      <c r="AY257" s="209" t="s">
        <v>131</v>
      </c>
    </row>
    <row r="258" spans="1:65" s="12" customFormat="1" ht="22.9" customHeight="1" x14ac:dyDescent="0.2">
      <c r="B258" s="159"/>
      <c r="C258" s="160"/>
      <c r="D258" s="161" t="s">
        <v>75</v>
      </c>
      <c r="E258" s="173" t="s">
        <v>375</v>
      </c>
      <c r="F258" s="173" t="s">
        <v>376</v>
      </c>
      <c r="G258" s="160"/>
      <c r="H258" s="160"/>
      <c r="I258" s="163"/>
      <c r="J258" s="174">
        <f>BK258</f>
        <v>0</v>
      </c>
      <c r="K258" s="160"/>
      <c r="L258" s="165"/>
      <c r="M258" s="166"/>
      <c r="N258" s="167"/>
      <c r="O258" s="167"/>
      <c r="P258" s="168">
        <f>SUM(P259:P261)</f>
        <v>0</v>
      </c>
      <c r="Q258" s="167"/>
      <c r="R258" s="168">
        <f>SUM(R259:R261)</f>
        <v>8.8000000000000003E-4</v>
      </c>
      <c r="S258" s="167"/>
      <c r="T258" s="169">
        <f>SUM(T259:T261)</f>
        <v>0.27423000000000003</v>
      </c>
      <c r="AR258" s="170" t="s">
        <v>86</v>
      </c>
      <c r="AT258" s="171" t="s">
        <v>75</v>
      </c>
      <c r="AU258" s="171" t="s">
        <v>84</v>
      </c>
      <c r="AY258" s="170" t="s">
        <v>131</v>
      </c>
      <c r="BK258" s="172">
        <f>SUM(BK259:BK261)</f>
        <v>0</v>
      </c>
    </row>
    <row r="259" spans="1:65" s="2" customFormat="1" ht="24" x14ac:dyDescent="0.2">
      <c r="A259" s="36"/>
      <c r="B259" s="37"/>
      <c r="C259" s="175" t="s">
        <v>377</v>
      </c>
      <c r="D259" s="175" t="s">
        <v>133</v>
      </c>
      <c r="E259" s="176" t="s">
        <v>378</v>
      </c>
      <c r="F259" s="177" t="s">
        <v>379</v>
      </c>
      <c r="G259" s="178" t="s">
        <v>352</v>
      </c>
      <c r="H259" s="179">
        <v>11</v>
      </c>
      <c r="I259" s="180"/>
      <c r="J259" s="181">
        <f>ROUND(I259*H259,2)</f>
        <v>0</v>
      </c>
      <c r="K259" s="177" t="s">
        <v>137</v>
      </c>
      <c r="L259" s="41"/>
      <c r="M259" s="182" t="s">
        <v>28</v>
      </c>
      <c r="N259" s="183" t="s">
        <v>47</v>
      </c>
      <c r="O259" s="66"/>
      <c r="P259" s="184">
        <f>O259*H259</f>
        <v>0</v>
      </c>
      <c r="Q259" s="184">
        <v>8.0000000000000007E-5</v>
      </c>
      <c r="R259" s="184">
        <f>Q259*H259</f>
        <v>8.8000000000000003E-4</v>
      </c>
      <c r="S259" s="184">
        <v>2.4930000000000001E-2</v>
      </c>
      <c r="T259" s="185">
        <f>S259*H259</f>
        <v>0.27423000000000003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231</v>
      </c>
      <c r="AT259" s="186" t="s">
        <v>133</v>
      </c>
      <c r="AU259" s="186" t="s">
        <v>86</v>
      </c>
      <c r="AY259" s="19" t="s">
        <v>131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84</v>
      </c>
      <c r="BK259" s="187">
        <f>ROUND(I259*H259,2)</f>
        <v>0</v>
      </c>
      <c r="BL259" s="19" t="s">
        <v>231</v>
      </c>
      <c r="BM259" s="186" t="s">
        <v>380</v>
      </c>
    </row>
    <row r="260" spans="1:65" s="13" customFormat="1" x14ac:dyDescent="0.2">
      <c r="B260" s="188"/>
      <c r="C260" s="189"/>
      <c r="D260" s="190" t="s">
        <v>140</v>
      </c>
      <c r="E260" s="191" t="s">
        <v>28</v>
      </c>
      <c r="F260" s="192" t="s">
        <v>141</v>
      </c>
      <c r="G260" s="189"/>
      <c r="H260" s="191" t="s">
        <v>28</v>
      </c>
      <c r="I260" s="193"/>
      <c r="J260" s="189"/>
      <c r="K260" s="189"/>
      <c r="L260" s="194"/>
      <c r="M260" s="195"/>
      <c r="N260" s="196"/>
      <c r="O260" s="196"/>
      <c r="P260" s="196"/>
      <c r="Q260" s="196"/>
      <c r="R260" s="196"/>
      <c r="S260" s="196"/>
      <c r="T260" s="197"/>
      <c r="AT260" s="198" t="s">
        <v>140</v>
      </c>
      <c r="AU260" s="198" t="s">
        <v>86</v>
      </c>
      <c r="AV260" s="13" t="s">
        <v>84</v>
      </c>
      <c r="AW260" s="13" t="s">
        <v>36</v>
      </c>
      <c r="AX260" s="13" t="s">
        <v>76</v>
      </c>
      <c r="AY260" s="198" t="s">
        <v>131</v>
      </c>
    </row>
    <row r="261" spans="1:65" s="14" customFormat="1" x14ac:dyDescent="0.2">
      <c r="B261" s="199"/>
      <c r="C261" s="200"/>
      <c r="D261" s="190" t="s">
        <v>140</v>
      </c>
      <c r="E261" s="201" t="s">
        <v>28</v>
      </c>
      <c r="F261" s="202" t="s">
        <v>198</v>
      </c>
      <c r="G261" s="200"/>
      <c r="H261" s="203">
        <v>11</v>
      </c>
      <c r="I261" s="204"/>
      <c r="J261" s="200"/>
      <c r="K261" s="200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140</v>
      </c>
      <c r="AU261" s="209" t="s">
        <v>86</v>
      </c>
      <c r="AV261" s="14" t="s">
        <v>86</v>
      </c>
      <c r="AW261" s="14" t="s">
        <v>36</v>
      </c>
      <c r="AX261" s="14" t="s">
        <v>84</v>
      </c>
      <c r="AY261" s="209" t="s">
        <v>131</v>
      </c>
    </row>
    <row r="262" spans="1:65" s="12" customFormat="1" ht="22.9" customHeight="1" x14ac:dyDescent="0.2">
      <c r="B262" s="159"/>
      <c r="C262" s="160"/>
      <c r="D262" s="161" t="s">
        <v>75</v>
      </c>
      <c r="E262" s="173" t="s">
        <v>381</v>
      </c>
      <c r="F262" s="173" t="s">
        <v>382</v>
      </c>
      <c r="G262" s="160"/>
      <c r="H262" s="160"/>
      <c r="I262" s="163"/>
      <c r="J262" s="174">
        <f>BK262</f>
        <v>0</v>
      </c>
      <c r="K262" s="160"/>
      <c r="L262" s="165"/>
      <c r="M262" s="166"/>
      <c r="N262" s="167"/>
      <c r="O262" s="167"/>
      <c r="P262" s="168">
        <f>SUM(P263:P265)</f>
        <v>0</v>
      </c>
      <c r="Q262" s="167"/>
      <c r="R262" s="168">
        <f>SUM(R263:R265)</f>
        <v>0</v>
      </c>
      <c r="S262" s="167"/>
      <c r="T262" s="169">
        <f>SUM(T263:T265)</f>
        <v>0.03</v>
      </c>
      <c r="AR262" s="170" t="s">
        <v>86</v>
      </c>
      <c r="AT262" s="171" t="s">
        <v>75</v>
      </c>
      <c r="AU262" s="171" t="s">
        <v>84</v>
      </c>
      <c r="AY262" s="170" t="s">
        <v>131</v>
      </c>
      <c r="BK262" s="172">
        <f>SUM(BK263:BK265)</f>
        <v>0</v>
      </c>
    </row>
    <row r="263" spans="1:65" s="2" customFormat="1" ht="24" x14ac:dyDescent="0.2">
      <c r="A263" s="36"/>
      <c r="B263" s="37"/>
      <c r="C263" s="175" t="s">
        <v>383</v>
      </c>
      <c r="D263" s="175" t="s">
        <v>133</v>
      </c>
      <c r="E263" s="176" t="s">
        <v>384</v>
      </c>
      <c r="F263" s="177" t="s">
        <v>385</v>
      </c>
      <c r="G263" s="178" t="s">
        <v>352</v>
      </c>
      <c r="H263" s="179">
        <v>1</v>
      </c>
      <c r="I263" s="180"/>
      <c r="J263" s="181">
        <f>ROUND(I263*H263,2)</f>
        <v>0</v>
      </c>
      <c r="K263" s="177" t="s">
        <v>137</v>
      </c>
      <c r="L263" s="41"/>
      <c r="M263" s="182" t="s">
        <v>28</v>
      </c>
      <c r="N263" s="183" t="s">
        <v>47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0.03</v>
      </c>
      <c r="T263" s="185">
        <f>S263*H263</f>
        <v>0.03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231</v>
      </c>
      <c r="AT263" s="186" t="s">
        <v>133</v>
      </c>
      <c r="AU263" s="186" t="s">
        <v>86</v>
      </c>
      <c r="AY263" s="19" t="s">
        <v>131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84</v>
      </c>
      <c r="BK263" s="187">
        <f>ROUND(I263*H263,2)</f>
        <v>0</v>
      </c>
      <c r="BL263" s="19" t="s">
        <v>231</v>
      </c>
      <c r="BM263" s="186" t="s">
        <v>386</v>
      </c>
    </row>
    <row r="264" spans="1:65" s="13" customFormat="1" x14ac:dyDescent="0.2">
      <c r="B264" s="188"/>
      <c r="C264" s="189"/>
      <c r="D264" s="190" t="s">
        <v>140</v>
      </c>
      <c r="E264" s="191" t="s">
        <v>28</v>
      </c>
      <c r="F264" s="192" t="s">
        <v>141</v>
      </c>
      <c r="G264" s="189"/>
      <c r="H264" s="191" t="s">
        <v>28</v>
      </c>
      <c r="I264" s="193"/>
      <c r="J264" s="189"/>
      <c r="K264" s="189"/>
      <c r="L264" s="194"/>
      <c r="M264" s="195"/>
      <c r="N264" s="196"/>
      <c r="O264" s="196"/>
      <c r="P264" s="196"/>
      <c r="Q264" s="196"/>
      <c r="R264" s="196"/>
      <c r="S264" s="196"/>
      <c r="T264" s="197"/>
      <c r="AT264" s="198" t="s">
        <v>140</v>
      </c>
      <c r="AU264" s="198" t="s">
        <v>86</v>
      </c>
      <c r="AV264" s="13" t="s">
        <v>84</v>
      </c>
      <c r="AW264" s="13" t="s">
        <v>36</v>
      </c>
      <c r="AX264" s="13" t="s">
        <v>76</v>
      </c>
      <c r="AY264" s="198" t="s">
        <v>131</v>
      </c>
    </row>
    <row r="265" spans="1:65" s="14" customFormat="1" x14ac:dyDescent="0.2">
      <c r="B265" s="199"/>
      <c r="C265" s="200"/>
      <c r="D265" s="190" t="s">
        <v>140</v>
      </c>
      <c r="E265" s="201" t="s">
        <v>28</v>
      </c>
      <c r="F265" s="202" t="s">
        <v>84</v>
      </c>
      <c r="G265" s="200"/>
      <c r="H265" s="203">
        <v>1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140</v>
      </c>
      <c r="AU265" s="209" t="s">
        <v>86</v>
      </c>
      <c r="AV265" s="14" t="s">
        <v>86</v>
      </c>
      <c r="AW265" s="14" t="s">
        <v>36</v>
      </c>
      <c r="AX265" s="14" t="s">
        <v>84</v>
      </c>
      <c r="AY265" s="209" t="s">
        <v>131</v>
      </c>
    </row>
    <row r="266" spans="1:65" s="12" customFormat="1" ht="22.9" customHeight="1" x14ac:dyDescent="0.2">
      <c r="B266" s="159"/>
      <c r="C266" s="160"/>
      <c r="D266" s="161" t="s">
        <v>75</v>
      </c>
      <c r="E266" s="173" t="s">
        <v>387</v>
      </c>
      <c r="F266" s="173" t="s">
        <v>388</v>
      </c>
      <c r="G266" s="160"/>
      <c r="H266" s="160"/>
      <c r="I266" s="163"/>
      <c r="J266" s="174">
        <f>BK266</f>
        <v>0</v>
      </c>
      <c r="K266" s="160"/>
      <c r="L266" s="165"/>
      <c r="M266" s="166"/>
      <c r="N266" s="167"/>
      <c r="O266" s="167"/>
      <c r="P266" s="168">
        <f>SUM(P267:P272)</f>
        <v>0</v>
      </c>
      <c r="Q266" s="167"/>
      <c r="R266" s="168">
        <f>SUM(R267:R272)</f>
        <v>0</v>
      </c>
      <c r="S266" s="167"/>
      <c r="T266" s="169">
        <f>SUM(T267:T272)</f>
        <v>8.9700000000000002E-2</v>
      </c>
      <c r="AR266" s="170" t="s">
        <v>86</v>
      </c>
      <c r="AT266" s="171" t="s">
        <v>75</v>
      </c>
      <c r="AU266" s="171" t="s">
        <v>84</v>
      </c>
      <c r="AY266" s="170" t="s">
        <v>131</v>
      </c>
      <c r="BK266" s="172">
        <f>SUM(BK267:BK272)</f>
        <v>0</v>
      </c>
    </row>
    <row r="267" spans="1:65" s="2" customFormat="1" ht="24" x14ac:dyDescent="0.2">
      <c r="A267" s="36"/>
      <c r="B267" s="37"/>
      <c r="C267" s="175" t="s">
        <v>389</v>
      </c>
      <c r="D267" s="175" t="s">
        <v>133</v>
      </c>
      <c r="E267" s="176" t="s">
        <v>390</v>
      </c>
      <c r="F267" s="177" t="s">
        <v>391</v>
      </c>
      <c r="G267" s="178" t="s">
        <v>352</v>
      </c>
      <c r="H267" s="179">
        <v>8</v>
      </c>
      <c r="I267" s="180"/>
      <c r="J267" s="181">
        <f>ROUND(I267*H267,2)</f>
        <v>0</v>
      </c>
      <c r="K267" s="177" t="s">
        <v>137</v>
      </c>
      <c r="L267" s="41"/>
      <c r="M267" s="182" t="s">
        <v>28</v>
      </c>
      <c r="N267" s="183" t="s">
        <v>47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1.12E-2</v>
      </c>
      <c r="T267" s="185">
        <f>S267*H267</f>
        <v>8.9599999999999999E-2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231</v>
      </c>
      <c r="AT267" s="186" t="s">
        <v>133</v>
      </c>
      <c r="AU267" s="186" t="s">
        <v>86</v>
      </c>
      <c r="AY267" s="19" t="s">
        <v>131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84</v>
      </c>
      <c r="BK267" s="187">
        <f>ROUND(I267*H267,2)</f>
        <v>0</v>
      </c>
      <c r="BL267" s="19" t="s">
        <v>231</v>
      </c>
      <c r="BM267" s="186" t="s">
        <v>392</v>
      </c>
    </row>
    <row r="268" spans="1:65" s="13" customFormat="1" x14ac:dyDescent="0.2">
      <c r="B268" s="188"/>
      <c r="C268" s="189"/>
      <c r="D268" s="190" t="s">
        <v>140</v>
      </c>
      <c r="E268" s="191" t="s">
        <v>28</v>
      </c>
      <c r="F268" s="192" t="s">
        <v>141</v>
      </c>
      <c r="G268" s="189"/>
      <c r="H268" s="191" t="s">
        <v>28</v>
      </c>
      <c r="I268" s="193"/>
      <c r="J268" s="189"/>
      <c r="K268" s="189"/>
      <c r="L268" s="194"/>
      <c r="M268" s="195"/>
      <c r="N268" s="196"/>
      <c r="O268" s="196"/>
      <c r="P268" s="196"/>
      <c r="Q268" s="196"/>
      <c r="R268" s="196"/>
      <c r="S268" s="196"/>
      <c r="T268" s="197"/>
      <c r="AT268" s="198" t="s">
        <v>140</v>
      </c>
      <c r="AU268" s="198" t="s">
        <v>86</v>
      </c>
      <c r="AV268" s="13" t="s">
        <v>84</v>
      </c>
      <c r="AW268" s="13" t="s">
        <v>36</v>
      </c>
      <c r="AX268" s="13" t="s">
        <v>76</v>
      </c>
      <c r="AY268" s="198" t="s">
        <v>131</v>
      </c>
    </row>
    <row r="269" spans="1:65" s="14" customFormat="1" x14ac:dyDescent="0.2">
      <c r="B269" s="199"/>
      <c r="C269" s="200"/>
      <c r="D269" s="190" t="s">
        <v>140</v>
      </c>
      <c r="E269" s="201" t="s">
        <v>28</v>
      </c>
      <c r="F269" s="202" t="s">
        <v>161</v>
      </c>
      <c r="G269" s="200"/>
      <c r="H269" s="203">
        <v>8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140</v>
      </c>
      <c r="AU269" s="209" t="s">
        <v>86</v>
      </c>
      <c r="AV269" s="14" t="s">
        <v>86</v>
      </c>
      <c r="AW269" s="14" t="s">
        <v>36</v>
      </c>
      <c r="AX269" s="14" t="s">
        <v>84</v>
      </c>
      <c r="AY269" s="209" t="s">
        <v>131</v>
      </c>
    </row>
    <row r="270" spans="1:65" s="2" customFormat="1" ht="24" x14ac:dyDescent="0.2">
      <c r="A270" s="36"/>
      <c r="B270" s="37"/>
      <c r="C270" s="175" t="s">
        <v>393</v>
      </c>
      <c r="D270" s="175" t="s">
        <v>133</v>
      </c>
      <c r="E270" s="176" t="s">
        <v>394</v>
      </c>
      <c r="F270" s="177" t="s">
        <v>395</v>
      </c>
      <c r="G270" s="178" t="s">
        <v>352</v>
      </c>
      <c r="H270" s="179">
        <v>1</v>
      </c>
      <c r="I270" s="180"/>
      <c r="J270" s="181">
        <f>ROUND(I270*H270,2)</f>
        <v>0</v>
      </c>
      <c r="K270" s="177" t="s">
        <v>137</v>
      </c>
      <c r="L270" s="41"/>
      <c r="M270" s="182" t="s">
        <v>28</v>
      </c>
      <c r="N270" s="183" t="s">
        <v>47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1E-4</v>
      </c>
      <c r="T270" s="185">
        <f>S270*H270</f>
        <v>1E-4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231</v>
      </c>
      <c r="AT270" s="186" t="s">
        <v>133</v>
      </c>
      <c r="AU270" s="186" t="s">
        <v>86</v>
      </c>
      <c r="AY270" s="19" t="s">
        <v>131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84</v>
      </c>
      <c r="BK270" s="187">
        <f>ROUND(I270*H270,2)</f>
        <v>0</v>
      </c>
      <c r="BL270" s="19" t="s">
        <v>231</v>
      </c>
      <c r="BM270" s="186" t="s">
        <v>396</v>
      </c>
    </row>
    <row r="271" spans="1:65" s="13" customFormat="1" x14ac:dyDescent="0.2">
      <c r="B271" s="188"/>
      <c r="C271" s="189"/>
      <c r="D271" s="190" t="s">
        <v>140</v>
      </c>
      <c r="E271" s="191" t="s">
        <v>28</v>
      </c>
      <c r="F271" s="192" t="s">
        <v>141</v>
      </c>
      <c r="G271" s="189"/>
      <c r="H271" s="191" t="s">
        <v>28</v>
      </c>
      <c r="I271" s="193"/>
      <c r="J271" s="189"/>
      <c r="K271" s="189"/>
      <c r="L271" s="194"/>
      <c r="M271" s="195"/>
      <c r="N271" s="196"/>
      <c r="O271" s="196"/>
      <c r="P271" s="196"/>
      <c r="Q271" s="196"/>
      <c r="R271" s="196"/>
      <c r="S271" s="196"/>
      <c r="T271" s="197"/>
      <c r="AT271" s="198" t="s">
        <v>140</v>
      </c>
      <c r="AU271" s="198" t="s">
        <v>86</v>
      </c>
      <c r="AV271" s="13" t="s">
        <v>84</v>
      </c>
      <c r="AW271" s="13" t="s">
        <v>36</v>
      </c>
      <c r="AX271" s="13" t="s">
        <v>76</v>
      </c>
      <c r="AY271" s="198" t="s">
        <v>131</v>
      </c>
    </row>
    <row r="272" spans="1:65" s="14" customFormat="1" x14ac:dyDescent="0.2">
      <c r="B272" s="199"/>
      <c r="C272" s="200"/>
      <c r="D272" s="190" t="s">
        <v>140</v>
      </c>
      <c r="E272" s="201" t="s">
        <v>28</v>
      </c>
      <c r="F272" s="202" t="s">
        <v>84</v>
      </c>
      <c r="G272" s="200"/>
      <c r="H272" s="203">
        <v>1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140</v>
      </c>
      <c r="AU272" s="209" t="s">
        <v>86</v>
      </c>
      <c r="AV272" s="14" t="s">
        <v>86</v>
      </c>
      <c r="AW272" s="14" t="s">
        <v>36</v>
      </c>
      <c r="AX272" s="14" t="s">
        <v>84</v>
      </c>
      <c r="AY272" s="209" t="s">
        <v>131</v>
      </c>
    </row>
    <row r="273" spans="1:65" s="12" customFormat="1" ht="22.9" customHeight="1" x14ac:dyDescent="0.2">
      <c r="B273" s="159"/>
      <c r="C273" s="160"/>
      <c r="D273" s="161" t="s">
        <v>75</v>
      </c>
      <c r="E273" s="173" t="s">
        <v>397</v>
      </c>
      <c r="F273" s="173" t="s">
        <v>398</v>
      </c>
      <c r="G273" s="160"/>
      <c r="H273" s="160"/>
      <c r="I273" s="163"/>
      <c r="J273" s="174">
        <f>BK273</f>
        <v>0</v>
      </c>
      <c r="K273" s="160"/>
      <c r="L273" s="165"/>
      <c r="M273" s="166"/>
      <c r="N273" s="167"/>
      <c r="O273" s="167"/>
      <c r="P273" s="168">
        <f>SUM(P274:P285)</f>
        <v>0</v>
      </c>
      <c r="Q273" s="167"/>
      <c r="R273" s="168">
        <f>SUM(R274:R285)</f>
        <v>0</v>
      </c>
      <c r="S273" s="167"/>
      <c r="T273" s="169">
        <f>SUM(T274:T285)</f>
        <v>7.8479200000000002</v>
      </c>
      <c r="AR273" s="170" t="s">
        <v>86</v>
      </c>
      <c r="AT273" s="171" t="s">
        <v>75</v>
      </c>
      <c r="AU273" s="171" t="s">
        <v>84</v>
      </c>
      <c r="AY273" s="170" t="s">
        <v>131</v>
      </c>
      <c r="BK273" s="172">
        <f>SUM(BK274:BK285)</f>
        <v>0</v>
      </c>
    </row>
    <row r="274" spans="1:65" s="2" customFormat="1" ht="36" x14ac:dyDescent="0.2">
      <c r="A274" s="36"/>
      <c r="B274" s="37"/>
      <c r="C274" s="175" t="s">
        <v>399</v>
      </c>
      <c r="D274" s="175" t="s">
        <v>133</v>
      </c>
      <c r="E274" s="176" t="s">
        <v>400</v>
      </c>
      <c r="F274" s="177" t="s">
        <v>401</v>
      </c>
      <c r="G274" s="178" t="s">
        <v>148</v>
      </c>
      <c r="H274" s="179">
        <v>279.08</v>
      </c>
      <c r="I274" s="180"/>
      <c r="J274" s="181">
        <f>ROUND(I274*H274,2)</f>
        <v>0</v>
      </c>
      <c r="K274" s="177" t="s">
        <v>137</v>
      </c>
      <c r="L274" s="41"/>
      <c r="M274" s="182" t="s">
        <v>28</v>
      </c>
      <c r="N274" s="183" t="s">
        <v>47</v>
      </c>
      <c r="O274" s="66"/>
      <c r="P274" s="184">
        <f>O274*H274</f>
        <v>0</v>
      </c>
      <c r="Q274" s="184">
        <v>0</v>
      </c>
      <c r="R274" s="184">
        <f>Q274*H274</f>
        <v>0</v>
      </c>
      <c r="S274" s="184">
        <v>1.4E-2</v>
      </c>
      <c r="T274" s="185">
        <f>S274*H274</f>
        <v>3.9071199999999999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231</v>
      </c>
      <c r="AT274" s="186" t="s">
        <v>133</v>
      </c>
      <c r="AU274" s="186" t="s">
        <v>86</v>
      </c>
      <c r="AY274" s="19" t="s">
        <v>131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84</v>
      </c>
      <c r="BK274" s="187">
        <f>ROUND(I274*H274,2)</f>
        <v>0</v>
      </c>
      <c r="BL274" s="19" t="s">
        <v>231</v>
      </c>
      <c r="BM274" s="186" t="s">
        <v>402</v>
      </c>
    </row>
    <row r="275" spans="1:65" s="13" customFormat="1" x14ac:dyDescent="0.2">
      <c r="B275" s="188"/>
      <c r="C275" s="189"/>
      <c r="D275" s="190" t="s">
        <v>140</v>
      </c>
      <c r="E275" s="191" t="s">
        <v>28</v>
      </c>
      <c r="F275" s="192" t="s">
        <v>141</v>
      </c>
      <c r="G275" s="189"/>
      <c r="H275" s="191" t="s">
        <v>28</v>
      </c>
      <c r="I275" s="193"/>
      <c r="J275" s="189"/>
      <c r="K275" s="189"/>
      <c r="L275" s="194"/>
      <c r="M275" s="195"/>
      <c r="N275" s="196"/>
      <c r="O275" s="196"/>
      <c r="P275" s="196"/>
      <c r="Q275" s="196"/>
      <c r="R275" s="196"/>
      <c r="S275" s="196"/>
      <c r="T275" s="197"/>
      <c r="AT275" s="198" t="s">
        <v>140</v>
      </c>
      <c r="AU275" s="198" t="s">
        <v>86</v>
      </c>
      <c r="AV275" s="13" t="s">
        <v>84</v>
      </c>
      <c r="AW275" s="13" t="s">
        <v>36</v>
      </c>
      <c r="AX275" s="13" t="s">
        <v>76</v>
      </c>
      <c r="AY275" s="198" t="s">
        <v>131</v>
      </c>
    </row>
    <row r="276" spans="1:65" s="13" customFormat="1" x14ac:dyDescent="0.2">
      <c r="B276" s="188"/>
      <c r="C276" s="189"/>
      <c r="D276" s="190" t="s">
        <v>140</v>
      </c>
      <c r="E276" s="191" t="s">
        <v>28</v>
      </c>
      <c r="F276" s="192" t="s">
        <v>403</v>
      </c>
      <c r="G276" s="189"/>
      <c r="H276" s="191" t="s">
        <v>28</v>
      </c>
      <c r="I276" s="193"/>
      <c r="J276" s="189"/>
      <c r="K276" s="189"/>
      <c r="L276" s="194"/>
      <c r="M276" s="195"/>
      <c r="N276" s="196"/>
      <c r="O276" s="196"/>
      <c r="P276" s="196"/>
      <c r="Q276" s="196"/>
      <c r="R276" s="196"/>
      <c r="S276" s="196"/>
      <c r="T276" s="197"/>
      <c r="AT276" s="198" t="s">
        <v>140</v>
      </c>
      <c r="AU276" s="198" t="s">
        <v>86</v>
      </c>
      <c r="AV276" s="13" t="s">
        <v>84</v>
      </c>
      <c r="AW276" s="13" t="s">
        <v>36</v>
      </c>
      <c r="AX276" s="13" t="s">
        <v>76</v>
      </c>
      <c r="AY276" s="198" t="s">
        <v>131</v>
      </c>
    </row>
    <row r="277" spans="1:65" s="14" customFormat="1" x14ac:dyDescent="0.2">
      <c r="B277" s="199"/>
      <c r="C277" s="200"/>
      <c r="D277" s="190" t="s">
        <v>140</v>
      </c>
      <c r="E277" s="201" t="s">
        <v>28</v>
      </c>
      <c r="F277" s="202" t="s">
        <v>404</v>
      </c>
      <c r="G277" s="200"/>
      <c r="H277" s="203">
        <v>80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140</v>
      </c>
      <c r="AU277" s="209" t="s">
        <v>86</v>
      </c>
      <c r="AV277" s="14" t="s">
        <v>86</v>
      </c>
      <c r="AW277" s="14" t="s">
        <v>36</v>
      </c>
      <c r="AX277" s="14" t="s">
        <v>76</v>
      </c>
      <c r="AY277" s="209" t="s">
        <v>131</v>
      </c>
    </row>
    <row r="278" spans="1:65" s="14" customFormat="1" x14ac:dyDescent="0.2">
      <c r="B278" s="199"/>
      <c r="C278" s="200"/>
      <c r="D278" s="190" t="s">
        <v>140</v>
      </c>
      <c r="E278" s="201" t="s">
        <v>28</v>
      </c>
      <c r="F278" s="202" t="s">
        <v>405</v>
      </c>
      <c r="G278" s="200"/>
      <c r="H278" s="203">
        <v>199.08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140</v>
      </c>
      <c r="AU278" s="209" t="s">
        <v>86</v>
      </c>
      <c r="AV278" s="14" t="s">
        <v>86</v>
      </c>
      <c r="AW278" s="14" t="s">
        <v>36</v>
      </c>
      <c r="AX278" s="14" t="s">
        <v>76</v>
      </c>
      <c r="AY278" s="209" t="s">
        <v>131</v>
      </c>
    </row>
    <row r="279" spans="1:65" s="15" customFormat="1" x14ac:dyDescent="0.2">
      <c r="B279" s="210"/>
      <c r="C279" s="211"/>
      <c r="D279" s="190" t="s">
        <v>140</v>
      </c>
      <c r="E279" s="212" t="s">
        <v>28</v>
      </c>
      <c r="F279" s="213" t="s">
        <v>145</v>
      </c>
      <c r="G279" s="211"/>
      <c r="H279" s="214">
        <v>279.08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140</v>
      </c>
      <c r="AU279" s="220" t="s">
        <v>86</v>
      </c>
      <c r="AV279" s="15" t="s">
        <v>138</v>
      </c>
      <c r="AW279" s="15" t="s">
        <v>36</v>
      </c>
      <c r="AX279" s="15" t="s">
        <v>84</v>
      </c>
      <c r="AY279" s="220" t="s">
        <v>131</v>
      </c>
    </row>
    <row r="280" spans="1:65" s="2" customFormat="1" ht="36" x14ac:dyDescent="0.2">
      <c r="A280" s="36"/>
      <c r="B280" s="37"/>
      <c r="C280" s="175" t="s">
        <v>406</v>
      </c>
      <c r="D280" s="175" t="s">
        <v>133</v>
      </c>
      <c r="E280" s="176" t="s">
        <v>407</v>
      </c>
      <c r="F280" s="177" t="s">
        <v>408</v>
      </c>
      <c r="G280" s="178" t="s">
        <v>148</v>
      </c>
      <c r="H280" s="179">
        <v>182.8</v>
      </c>
      <c r="I280" s="180"/>
      <c r="J280" s="181">
        <f>ROUND(I280*H280,2)</f>
        <v>0</v>
      </c>
      <c r="K280" s="177" t="s">
        <v>137</v>
      </c>
      <c r="L280" s="41"/>
      <c r="M280" s="182" t="s">
        <v>28</v>
      </c>
      <c r="N280" s="183" t="s">
        <v>47</v>
      </c>
      <c r="O280" s="66"/>
      <c r="P280" s="184">
        <f>O280*H280</f>
        <v>0</v>
      </c>
      <c r="Q280" s="184">
        <v>0</v>
      </c>
      <c r="R280" s="184">
        <f>Q280*H280</f>
        <v>0</v>
      </c>
      <c r="S280" s="184">
        <v>6.0000000000000001E-3</v>
      </c>
      <c r="T280" s="185">
        <f>S280*H280</f>
        <v>1.0968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231</v>
      </c>
      <c r="AT280" s="186" t="s">
        <v>133</v>
      </c>
      <c r="AU280" s="186" t="s">
        <v>86</v>
      </c>
      <c r="AY280" s="19" t="s">
        <v>131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9" t="s">
        <v>84</v>
      </c>
      <c r="BK280" s="187">
        <f>ROUND(I280*H280,2)</f>
        <v>0</v>
      </c>
      <c r="BL280" s="19" t="s">
        <v>231</v>
      </c>
      <c r="BM280" s="186" t="s">
        <v>409</v>
      </c>
    </row>
    <row r="281" spans="1:65" s="13" customFormat="1" x14ac:dyDescent="0.2">
      <c r="B281" s="188"/>
      <c r="C281" s="189"/>
      <c r="D281" s="190" t="s">
        <v>140</v>
      </c>
      <c r="E281" s="191" t="s">
        <v>28</v>
      </c>
      <c r="F281" s="192" t="s">
        <v>141</v>
      </c>
      <c r="G281" s="189"/>
      <c r="H281" s="191" t="s">
        <v>28</v>
      </c>
      <c r="I281" s="193"/>
      <c r="J281" s="189"/>
      <c r="K281" s="189"/>
      <c r="L281" s="194"/>
      <c r="M281" s="195"/>
      <c r="N281" s="196"/>
      <c r="O281" s="196"/>
      <c r="P281" s="196"/>
      <c r="Q281" s="196"/>
      <c r="R281" s="196"/>
      <c r="S281" s="196"/>
      <c r="T281" s="197"/>
      <c r="AT281" s="198" t="s">
        <v>140</v>
      </c>
      <c r="AU281" s="198" t="s">
        <v>86</v>
      </c>
      <c r="AV281" s="13" t="s">
        <v>84</v>
      </c>
      <c r="AW281" s="13" t="s">
        <v>36</v>
      </c>
      <c r="AX281" s="13" t="s">
        <v>76</v>
      </c>
      <c r="AY281" s="198" t="s">
        <v>131</v>
      </c>
    </row>
    <row r="282" spans="1:65" s="14" customFormat="1" x14ac:dyDescent="0.2">
      <c r="B282" s="199"/>
      <c r="C282" s="200"/>
      <c r="D282" s="190" t="s">
        <v>140</v>
      </c>
      <c r="E282" s="201" t="s">
        <v>28</v>
      </c>
      <c r="F282" s="202" t="s">
        <v>410</v>
      </c>
      <c r="G282" s="200"/>
      <c r="H282" s="203">
        <v>182.8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140</v>
      </c>
      <c r="AU282" s="209" t="s">
        <v>86</v>
      </c>
      <c r="AV282" s="14" t="s">
        <v>86</v>
      </c>
      <c r="AW282" s="14" t="s">
        <v>36</v>
      </c>
      <c r="AX282" s="14" t="s">
        <v>84</v>
      </c>
      <c r="AY282" s="209" t="s">
        <v>131</v>
      </c>
    </row>
    <row r="283" spans="1:65" s="2" customFormat="1" ht="48" x14ac:dyDescent="0.2">
      <c r="A283" s="36"/>
      <c r="B283" s="37"/>
      <c r="C283" s="175" t="s">
        <v>411</v>
      </c>
      <c r="D283" s="175" t="s">
        <v>133</v>
      </c>
      <c r="E283" s="176" t="s">
        <v>412</v>
      </c>
      <c r="F283" s="177" t="s">
        <v>413</v>
      </c>
      <c r="G283" s="178" t="s">
        <v>136</v>
      </c>
      <c r="H283" s="179">
        <v>189.6</v>
      </c>
      <c r="I283" s="180"/>
      <c r="J283" s="181">
        <f>ROUND(I283*H283,2)</f>
        <v>0</v>
      </c>
      <c r="K283" s="177" t="s">
        <v>137</v>
      </c>
      <c r="L283" s="41"/>
      <c r="M283" s="182" t="s">
        <v>28</v>
      </c>
      <c r="N283" s="183" t="s">
        <v>47</v>
      </c>
      <c r="O283" s="66"/>
      <c r="P283" s="184">
        <f>O283*H283</f>
        <v>0</v>
      </c>
      <c r="Q283" s="184">
        <v>0</v>
      </c>
      <c r="R283" s="184">
        <f>Q283*H283</f>
        <v>0</v>
      </c>
      <c r="S283" s="184">
        <v>1.4999999999999999E-2</v>
      </c>
      <c r="T283" s="185">
        <f>S283*H283</f>
        <v>2.8439999999999999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6" t="s">
        <v>231</v>
      </c>
      <c r="AT283" s="186" t="s">
        <v>133</v>
      </c>
      <c r="AU283" s="186" t="s">
        <v>86</v>
      </c>
      <c r="AY283" s="19" t="s">
        <v>131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84</v>
      </c>
      <c r="BK283" s="187">
        <f>ROUND(I283*H283,2)</f>
        <v>0</v>
      </c>
      <c r="BL283" s="19" t="s">
        <v>231</v>
      </c>
      <c r="BM283" s="186" t="s">
        <v>414</v>
      </c>
    </row>
    <row r="284" spans="1:65" s="13" customFormat="1" x14ac:dyDescent="0.2">
      <c r="B284" s="188"/>
      <c r="C284" s="189"/>
      <c r="D284" s="190" t="s">
        <v>140</v>
      </c>
      <c r="E284" s="191" t="s">
        <v>28</v>
      </c>
      <c r="F284" s="192" t="s">
        <v>141</v>
      </c>
      <c r="G284" s="189"/>
      <c r="H284" s="191" t="s">
        <v>28</v>
      </c>
      <c r="I284" s="193"/>
      <c r="J284" s="189"/>
      <c r="K284" s="189"/>
      <c r="L284" s="194"/>
      <c r="M284" s="195"/>
      <c r="N284" s="196"/>
      <c r="O284" s="196"/>
      <c r="P284" s="196"/>
      <c r="Q284" s="196"/>
      <c r="R284" s="196"/>
      <c r="S284" s="196"/>
      <c r="T284" s="197"/>
      <c r="AT284" s="198" t="s">
        <v>140</v>
      </c>
      <c r="AU284" s="198" t="s">
        <v>86</v>
      </c>
      <c r="AV284" s="13" t="s">
        <v>84</v>
      </c>
      <c r="AW284" s="13" t="s">
        <v>36</v>
      </c>
      <c r="AX284" s="13" t="s">
        <v>76</v>
      </c>
      <c r="AY284" s="198" t="s">
        <v>131</v>
      </c>
    </row>
    <row r="285" spans="1:65" s="14" customFormat="1" x14ac:dyDescent="0.2">
      <c r="B285" s="199"/>
      <c r="C285" s="200"/>
      <c r="D285" s="190" t="s">
        <v>140</v>
      </c>
      <c r="E285" s="201" t="s">
        <v>28</v>
      </c>
      <c r="F285" s="202" t="s">
        <v>415</v>
      </c>
      <c r="G285" s="200"/>
      <c r="H285" s="203">
        <v>189.6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140</v>
      </c>
      <c r="AU285" s="209" t="s">
        <v>86</v>
      </c>
      <c r="AV285" s="14" t="s">
        <v>86</v>
      </c>
      <c r="AW285" s="14" t="s">
        <v>36</v>
      </c>
      <c r="AX285" s="14" t="s">
        <v>84</v>
      </c>
      <c r="AY285" s="209" t="s">
        <v>131</v>
      </c>
    </row>
    <row r="286" spans="1:65" s="12" customFormat="1" ht="22.9" customHeight="1" x14ac:dyDescent="0.2">
      <c r="B286" s="159"/>
      <c r="C286" s="160"/>
      <c r="D286" s="161" t="s">
        <v>75</v>
      </c>
      <c r="E286" s="173" t="s">
        <v>416</v>
      </c>
      <c r="F286" s="173" t="s">
        <v>417</v>
      </c>
      <c r="G286" s="160"/>
      <c r="H286" s="160"/>
      <c r="I286" s="163"/>
      <c r="J286" s="174">
        <f>BK286</f>
        <v>0</v>
      </c>
      <c r="K286" s="160"/>
      <c r="L286" s="165"/>
      <c r="M286" s="166"/>
      <c r="N286" s="167"/>
      <c r="O286" s="167"/>
      <c r="P286" s="168">
        <f>SUM(P287:P304)</f>
        <v>0</v>
      </c>
      <c r="Q286" s="167"/>
      <c r="R286" s="168">
        <f>SUM(R287:R304)</f>
        <v>0</v>
      </c>
      <c r="S286" s="167"/>
      <c r="T286" s="169">
        <f>SUM(T287:T304)</f>
        <v>0.47468220000000005</v>
      </c>
      <c r="AR286" s="170" t="s">
        <v>86</v>
      </c>
      <c r="AT286" s="171" t="s">
        <v>75</v>
      </c>
      <c r="AU286" s="171" t="s">
        <v>84</v>
      </c>
      <c r="AY286" s="170" t="s">
        <v>131</v>
      </c>
      <c r="BK286" s="172">
        <f>SUM(BK287:BK304)</f>
        <v>0</v>
      </c>
    </row>
    <row r="287" spans="1:65" s="2" customFormat="1" ht="36" x14ac:dyDescent="0.2">
      <c r="A287" s="36"/>
      <c r="B287" s="37"/>
      <c r="C287" s="175" t="s">
        <v>418</v>
      </c>
      <c r="D287" s="175" t="s">
        <v>133</v>
      </c>
      <c r="E287" s="176" t="s">
        <v>419</v>
      </c>
      <c r="F287" s="177" t="s">
        <v>420</v>
      </c>
      <c r="G287" s="178" t="s">
        <v>148</v>
      </c>
      <c r="H287" s="179">
        <v>38.200000000000003</v>
      </c>
      <c r="I287" s="180"/>
      <c r="J287" s="181">
        <f>ROUND(I287*H287,2)</f>
        <v>0</v>
      </c>
      <c r="K287" s="177" t="s">
        <v>137</v>
      </c>
      <c r="L287" s="41"/>
      <c r="M287" s="182" t="s">
        <v>28</v>
      </c>
      <c r="N287" s="183" t="s">
        <v>47</v>
      </c>
      <c r="O287" s="66"/>
      <c r="P287" s="184">
        <f>O287*H287</f>
        <v>0</v>
      </c>
      <c r="Q287" s="184">
        <v>0</v>
      </c>
      <c r="R287" s="184">
        <f>Q287*H287</f>
        <v>0</v>
      </c>
      <c r="S287" s="184">
        <v>3.3800000000000002E-3</v>
      </c>
      <c r="T287" s="185">
        <f>S287*H287</f>
        <v>0.12911600000000001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231</v>
      </c>
      <c r="AT287" s="186" t="s">
        <v>133</v>
      </c>
      <c r="AU287" s="186" t="s">
        <v>86</v>
      </c>
      <c r="AY287" s="19" t="s">
        <v>131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84</v>
      </c>
      <c r="BK287" s="187">
        <f>ROUND(I287*H287,2)</f>
        <v>0</v>
      </c>
      <c r="BL287" s="19" t="s">
        <v>231</v>
      </c>
      <c r="BM287" s="186" t="s">
        <v>421</v>
      </c>
    </row>
    <row r="288" spans="1:65" s="13" customFormat="1" x14ac:dyDescent="0.2">
      <c r="B288" s="188"/>
      <c r="C288" s="189"/>
      <c r="D288" s="190" t="s">
        <v>140</v>
      </c>
      <c r="E288" s="191" t="s">
        <v>28</v>
      </c>
      <c r="F288" s="192" t="s">
        <v>141</v>
      </c>
      <c r="G288" s="189"/>
      <c r="H288" s="191" t="s">
        <v>28</v>
      </c>
      <c r="I288" s="193"/>
      <c r="J288" s="189"/>
      <c r="K288" s="189"/>
      <c r="L288" s="194"/>
      <c r="M288" s="195"/>
      <c r="N288" s="196"/>
      <c r="O288" s="196"/>
      <c r="P288" s="196"/>
      <c r="Q288" s="196"/>
      <c r="R288" s="196"/>
      <c r="S288" s="196"/>
      <c r="T288" s="197"/>
      <c r="AT288" s="198" t="s">
        <v>140</v>
      </c>
      <c r="AU288" s="198" t="s">
        <v>86</v>
      </c>
      <c r="AV288" s="13" t="s">
        <v>84</v>
      </c>
      <c r="AW288" s="13" t="s">
        <v>36</v>
      </c>
      <c r="AX288" s="13" t="s">
        <v>76</v>
      </c>
      <c r="AY288" s="198" t="s">
        <v>131</v>
      </c>
    </row>
    <row r="289" spans="1:65" s="14" customFormat="1" x14ac:dyDescent="0.2">
      <c r="B289" s="199"/>
      <c r="C289" s="200"/>
      <c r="D289" s="190" t="s">
        <v>140</v>
      </c>
      <c r="E289" s="201" t="s">
        <v>28</v>
      </c>
      <c r="F289" s="202" t="s">
        <v>422</v>
      </c>
      <c r="G289" s="200"/>
      <c r="H289" s="203">
        <v>38.200000000000003</v>
      </c>
      <c r="I289" s="204"/>
      <c r="J289" s="200"/>
      <c r="K289" s="200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140</v>
      </c>
      <c r="AU289" s="209" t="s">
        <v>86</v>
      </c>
      <c r="AV289" s="14" t="s">
        <v>86</v>
      </c>
      <c r="AW289" s="14" t="s">
        <v>36</v>
      </c>
      <c r="AX289" s="14" t="s">
        <v>84</v>
      </c>
      <c r="AY289" s="209" t="s">
        <v>131</v>
      </c>
    </row>
    <row r="290" spans="1:65" s="2" customFormat="1" ht="21.75" customHeight="1" x14ac:dyDescent="0.2">
      <c r="A290" s="36"/>
      <c r="B290" s="37"/>
      <c r="C290" s="175" t="s">
        <v>423</v>
      </c>
      <c r="D290" s="175" t="s">
        <v>133</v>
      </c>
      <c r="E290" s="176" t="s">
        <v>424</v>
      </c>
      <c r="F290" s="177" t="s">
        <v>425</v>
      </c>
      <c r="G290" s="178" t="s">
        <v>148</v>
      </c>
      <c r="H290" s="179">
        <v>18.96</v>
      </c>
      <c r="I290" s="180"/>
      <c r="J290" s="181">
        <f>ROUND(I290*H290,2)</f>
        <v>0</v>
      </c>
      <c r="K290" s="177" t="s">
        <v>137</v>
      </c>
      <c r="L290" s="41"/>
      <c r="M290" s="182" t="s">
        <v>28</v>
      </c>
      <c r="N290" s="183" t="s">
        <v>47</v>
      </c>
      <c r="O290" s="66"/>
      <c r="P290" s="184">
        <f>O290*H290</f>
        <v>0</v>
      </c>
      <c r="Q290" s="184">
        <v>0</v>
      </c>
      <c r="R290" s="184">
        <f>Q290*H290</f>
        <v>0</v>
      </c>
      <c r="S290" s="184">
        <v>1.6999999999999999E-3</v>
      </c>
      <c r="T290" s="185">
        <f>S290*H290</f>
        <v>3.2231999999999997E-2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6" t="s">
        <v>231</v>
      </c>
      <c r="AT290" s="186" t="s">
        <v>133</v>
      </c>
      <c r="AU290" s="186" t="s">
        <v>86</v>
      </c>
      <c r="AY290" s="19" t="s">
        <v>131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9" t="s">
        <v>84</v>
      </c>
      <c r="BK290" s="187">
        <f>ROUND(I290*H290,2)</f>
        <v>0</v>
      </c>
      <c r="BL290" s="19" t="s">
        <v>231</v>
      </c>
      <c r="BM290" s="186" t="s">
        <v>426</v>
      </c>
    </row>
    <row r="291" spans="1:65" s="13" customFormat="1" x14ac:dyDescent="0.2">
      <c r="B291" s="188"/>
      <c r="C291" s="189"/>
      <c r="D291" s="190" t="s">
        <v>140</v>
      </c>
      <c r="E291" s="191" t="s">
        <v>28</v>
      </c>
      <c r="F291" s="192" t="s">
        <v>141</v>
      </c>
      <c r="G291" s="189"/>
      <c r="H291" s="191" t="s">
        <v>28</v>
      </c>
      <c r="I291" s="193"/>
      <c r="J291" s="189"/>
      <c r="K291" s="189"/>
      <c r="L291" s="194"/>
      <c r="M291" s="195"/>
      <c r="N291" s="196"/>
      <c r="O291" s="196"/>
      <c r="P291" s="196"/>
      <c r="Q291" s="196"/>
      <c r="R291" s="196"/>
      <c r="S291" s="196"/>
      <c r="T291" s="197"/>
      <c r="AT291" s="198" t="s">
        <v>140</v>
      </c>
      <c r="AU291" s="198" t="s">
        <v>86</v>
      </c>
      <c r="AV291" s="13" t="s">
        <v>84</v>
      </c>
      <c r="AW291" s="13" t="s">
        <v>36</v>
      </c>
      <c r="AX291" s="13" t="s">
        <v>76</v>
      </c>
      <c r="AY291" s="198" t="s">
        <v>131</v>
      </c>
    </row>
    <row r="292" spans="1:65" s="14" customFormat="1" x14ac:dyDescent="0.2">
      <c r="B292" s="199"/>
      <c r="C292" s="200"/>
      <c r="D292" s="190" t="s">
        <v>140</v>
      </c>
      <c r="E292" s="201" t="s">
        <v>28</v>
      </c>
      <c r="F292" s="202" t="s">
        <v>427</v>
      </c>
      <c r="G292" s="200"/>
      <c r="H292" s="203">
        <v>18.96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140</v>
      </c>
      <c r="AU292" s="209" t="s">
        <v>86</v>
      </c>
      <c r="AV292" s="14" t="s">
        <v>86</v>
      </c>
      <c r="AW292" s="14" t="s">
        <v>36</v>
      </c>
      <c r="AX292" s="14" t="s">
        <v>84</v>
      </c>
      <c r="AY292" s="209" t="s">
        <v>131</v>
      </c>
    </row>
    <row r="293" spans="1:65" s="2" customFormat="1" ht="24" x14ac:dyDescent="0.2">
      <c r="A293" s="36"/>
      <c r="B293" s="37"/>
      <c r="C293" s="175" t="s">
        <v>428</v>
      </c>
      <c r="D293" s="175" t="s">
        <v>133</v>
      </c>
      <c r="E293" s="176" t="s">
        <v>429</v>
      </c>
      <c r="F293" s="177" t="s">
        <v>430</v>
      </c>
      <c r="G293" s="178" t="s">
        <v>148</v>
      </c>
      <c r="H293" s="179">
        <v>76.400000000000006</v>
      </c>
      <c r="I293" s="180"/>
      <c r="J293" s="181">
        <f>ROUND(I293*H293,2)</f>
        <v>0</v>
      </c>
      <c r="K293" s="177" t="s">
        <v>137</v>
      </c>
      <c r="L293" s="41"/>
      <c r="M293" s="182" t="s">
        <v>28</v>
      </c>
      <c r="N293" s="183" t="s">
        <v>47</v>
      </c>
      <c r="O293" s="66"/>
      <c r="P293" s="184">
        <f>O293*H293</f>
        <v>0</v>
      </c>
      <c r="Q293" s="184">
        <v>0</v>
      </c>
      <c r="R293" s="184">
        <f>Q293*H293</f>
        <v>0</v>
      </c>
      <c r="S293" s="184">
        <v>1.7700000000000001E-3</v>
      </c>
      <c r="T293" s="185">
        <f>S293*H293</f>
        <v>0.13522800000000001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231</v>
      </c>
      <c r="AT293" s="186" t="s">
        <v>133</v>
      </c>
      <c r="AU293" s="186" t="s">
        <v>86</v>
      </c>
      <c r="AY293" s="19" t="s">
        <v>131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84</v>
      </c>
      <c r="BK293" s="187">
        <f>ROUND(I293*H293,2)</f>
        <v>0</v>
      </c>
      <c r="BL293" s="19" t="s">
        <v>231</v>
      </c>
      <c r="BM293" s="186" t="s">
        <v>431</v>
      </c>
    </row>
    <row r="294" spans="1:65" s="13" customFormat="1" x14ac:dyDescent="0.2">
      <c r="B294" s="188"/>
      <c r="C294" s="189"/>
      <c r="D294" s="190" t="s">
        <v>140</v>
      </c>
      <c r="E294" s="191" t="s">
        <v>28</v>
      </c>
      <c r="F294" s="192" t="s">
        <v>141</v>
      </c>
      <c r="G294" s="189"/>
      <c r="H294" s="191" t="s">
        <v>28</v>
      </c>
      <c r="I294" s="193"/>
      <c r="J294" s="189"/>
      <c r="K294" s="189"/>
      <c r="L294" s="194"/>
      <c r="M294" s="195"/>
      <c r="N294" s="196"/>
      <c r="O294" s="196"/>
      <c r="P294" s="196"/>
      <c r="Q294" s="196"/>
      <c r="R294" s="196"/>
      <c r="S294" s="196"/>
      <c r="T294" s="197"/>
      <c r="AT294" s="198" t="s">
        <v>140</v>
      </c>
      <c r="AU294" s="198" t="s">
        <v>86</v>
      </c>
      <c r="AV294" s="13" t="s">
        <v>84</v>
      </c>
      <c r="AW294" s="13" t="s">
        <v>36</v>
      </c>
      <c r="AX294" s="13" t="s">
        <v>76</v>
      </c>
      <c r="AY294" s="198" t="s">
        <v>131</v>
      </c>
    </row>
    <row r="295" spans="1:65" s="14" customFormat="1" x14ac:dyDescent="0.2">
      <c r="B295" s="199"/>
      <c r="C295" s="200"/>
      <c r="D295" s="190" t="s">
        <v>140</v>
      </c>
      <c r="E295" s="201" t="s">
        <v>28</v>
      </c>
      <c r="F295" s="202" t="s">
        <v>432</v>
      </c>
      <c r="G295" s="200"/>
      <c r="H295" s="203">
        <v>76.400000000000006</v>
      </c>
      <c r="I295" s="204"/>
      <c r="J295" s="200"/>
      <c r="K295" s="200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140</v>
      </c>
      <c r="AU295" s="209" t="s">
        <v>86</v>
      </c>
      <c r="AV295" s="14" t="s">
        <v>86</v>
      </c>
      <c r="AW295" s="14" t="s">
        <v>36</v>
      </c>
      <c r="AX295" s="14" t="s">
        <v>84</v>
      </c>
      <c r="AY295" s="209" t="s">
        <v>131</v>
      </c>
    </row>
    <row r="296" spans="1:65" s="2" customFormat="1" ht="24" x14ac:dyDescent="0.2">
      <c r="A296" s="36"/>
      <c r="B296" s="37"/>
      <c r="C296" s="175" t="s">
        <v>433</v>
      </c>
      <c r="D296" s="175" t="s">
        <v>133</v>
      </c>
      <c r="E296" s="176" t="s">
        <v>434</v>
      </c>
      <c r="F296" s="177" t="s">
        <v>435</v>
      </c>
      <c r="G296" s="178" t="s">
        <v>148</v>
      </c>
      <c r="H296" s="179">
        <v>12.26</v>
      </c>
      <c r="I296" s="180"/>
      <c r="J296" s="181">
        <f>ROUND(I296*H296,2)</f>
        <v>0</v>
      </c>
      <c r="K296" s="177" t="s">
        <v>137</v>
      </c>
      <c r="L296" s="41"/>
      <c r="M296" s="182" t="s">
        <v>28</v>
      </c>
      <c r="N296" s="183" t="s">
        <v>47</v>
      </c>
      <c r="O296" s="66"/>
      <c r="P296" s="184">
        <f>O296*H296</f>
        <v>0</v>
      </c>
      <c r="Q296" s="184">
        <v>0</v>
      </c>
      <c r="R296" s="184">
        <f>Q296*H296</f>
        <v>0</v>
      </c>
      <c r="S296" s="184">
        <v>1.67E-3</v>
      </c>
      <c r="T296" s="185">
        <f>S296*H296</f>
        <v>2.0474200000000001E-2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6" t="s">
        <v>231</v>
      </c>
      <c r="AT296" s="186" t="s">
        <v>133</v>
      </c>
      <c r="AU296" s="186" t="s">
        <v>86</v>
      </c>
      <c r="AY296" s="19" t="s">
        <v>131</v>
      </c>
      <c r="BE296" s="187">
        <f>IF(N296="základní",J296,0)</f>
        <v>0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84</v>
      </c>
      <c r="BK296" s="187">
        <f>ROUND(I296*H296,2)</f>
        <v>0</v>
      </c>
      <c r="BL296" s="19" t="s">
        <v>231</v>
      </c>
      <c r="BM296" s="186" t="s">
        <v>436</v>
      </c>
    </row>
    <row r="297" spans="1:65" s="13" customFormat="1" x14ac:dyDescent="0.2">
      <c r="B297" s="188"/>
      <c r="C297" s="189"/>
      <c r="D297" s="190" t="s">
        <v>140</v>
      </c>
      <c r="E297" s="191" t="s">
        <v>28</v>
      </c>
      <c r="F297" s="192" t="s">
        <v>141</v>
      </c>
      <c r="G297" s="189"/>
      <c r="H297" s="191" t="s">
        <v>28</v>
      </c>
      <c r="I297" s="193"/>
      <c r="J297" s="189"/>
      <c r="K297" s="189"/>
      <c r="L297" s="194"/>
      <c r="M297" s="195"/>
      <c r="N297" s="196"/>
      <c r="O297" s="196"/>
      <c r="P297" s="196"/>
      <c r="Q297" s="196"/>
      <c r="R297" s="196"/>
      <c r="S297" s="196"/>
      <c r="T297" s="197"/>
      <c r="AT297" s="198" t="s">
        <v>140</v>
      </c>
      <c r="AU297" s="198" t="s">
        <v>86</v>
      </c>
      <c r="AV297" s="13" t="s">
        <v>84</v>
      </c>
      <c r="AW297" s="13" t="s">
        <v>36</v>
      </c>
      <c r="AX297" s="13" t="s">
        <v>76</v>
      </c>
      <c r="AY297" s="198" t="s">
        <v>131</v>
      </c>
    </row>
    <row r="298" spans="1:65" s="14" customFormat="1" x14ac:dyDescent="0.2">
      <c r="B298" s="199"/>
      <c r="C298" s="200"/>
      <c r="D298" s="190" t="s">
        <v>140</v>
      </c>
      <c r="E298" s="201" t="s">
        <v>28</v>
      </c>
      <c r="F298" s="202" t="s">
        <v>437</v>
      </c>
      <c r="G298" s="200"/>
      <c r="H298" s="203">
        <v>12.26</v>
      </c>
      <c r="I298" s="204"/>
      <c r="J298" s="200"/>
      <c r="K298" s="200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140</v>
      </c>
      <c r="AU298" s="209" t="s">
        <v>86</v>
      </c>
      <c r="AV298" s="14" t="s">
        <v>86</v>
      </c>
      <c r="AW298" s="14" t="s">
        <v>36</v>
      </c>
      <c r="AX298" s="14" t="s">
        <v>84</v>
      </c>
      <c r="AY298" s="209" t="s">
        <v>131</v>
      </c>
    </row>
    <row r="299" spans="1:65" s="2" customFormat="1" ht="24" x14ac:dyDescent="0.2">
      <c r="A299" s="36"/>
      <c r="B299" s="37"/>
      <c r="C299" s="175" t="s">
        <v>438</v>
      </c>
      <c r="D299" s="175" t="s">
        <v>133</v>
      </c>
      <c r="E299" s="176" t="s">
        <v>439</v>
      </c>
      <c r="F299" s="177" t="s">
        <v>440</v>
      </c>
      <c r="G299" s="178" t="s">
        <v>148</v>
      </c>
      <c r="H299" s="179">
        <v>38.200000000000003</v>
      </c>
      <c r="I299" s="180"/>
      <c r="J299" s="181">
        <f>ROUND(I299*H299,2)</f>
        <v>0</v>
      </c>
      <c r="K299" s="177" t="s">
        <v>137</v>
      </c>
      <c r="L299" s="41"/>
      <c r="M299" s="182" t="s">
        <v>28</v>
      </c>
      <c r="N299" s="183" t="s">
        <v>47</v>
      </c>
      <c r="O299" s="66"/>
      <c r="P299" s="184">
        <f>O299*H299</f>
        <v>0</v>
      </c>
      <c r="Q299" s="184">
        <v>0</v>
      </c>
      <c r="R299" s="184">
        <f>Q299*H299</f>
        <v>0</v>
      </c>
      <c r="S299" s="184">
        <v>2.5999999999999999E-3</v>
      </c>
      <c r="T299" s="185">
        <f>S299*H299</f>
        <v>9.9320000000000006E-2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6" t="s">
        <v>231</v>
      </c>
      <c r="AT299" s="186" t="s">
        <v>133</v>
      </c>
      <c r="AU299" s="186" t="s">
        <v>86</v>
      </c>
      <c r="AY299" s="19" t="s">
        <v>131</v>
      </c>
      <c r="BE299" s="187">
        <f>IF(N299="základní",J299,0)</f>
        <v>0</v>
      </c>
      <c r="BF299" s="187">
        <f>IF(N299="snížená",J299,0)</f>
        <v>0</v>
      </c>
      <c r="BG299" s="187">
        <f>IF(N299="zákl. přenesená",J299,0)</f>
        <v>0</v>
      </c>
      <c r="BH299" s="187">
        <f>IF(N299="sníž. přenesená",J299,0)</f>
        <v>0</v>
      </c>
      <c r="BI299" s="187">
        <f>IF(N299="nulová",J299,0)</f>
        <v>0</v>
      </c>
      <c r="BJ299" s="19" t="s">
        <v>84</v>
      </c>
      <c r="BK299" s="187">
        <f>ROUND(I299*H299,2)</f>
        <v>0</v>
      </c>
      <c r="BL299" s="19" t="s">
        <v>231</v>
      </c>
      <c r="BM299" s="186" t="s">
        <v>441</v>
      </c>
    </row>
    <row r="300" spans="1:65" s="13" customFormat="1" x14ac:dyDescent="0.2">
      <c r="B300" s="188"/>
      <c r="C300" s="189"/>
      <c r="D300" s="190" t="s">
        <v>140</v>
      </c>
      <c r="E300" s="191" t="s">
        <v>28</v>
      </c>
      <c r="F300" s="192" t="s">
        <v>141</v>
      </c>
      <c r="G300" s="189"/>
      <c r="H300" s="191" t="s">
        <v>28</v>
      </c>
      <c r="I300" s="193"/>
      <c r="J300" s="189"/>
      <c r="K300" s="189"/>
      <c r="L300" s="194"/>
      <c r="M300" s="195"/>
      <c r="N300" s="196"/>
      <c r="O300" s="196"/>
      <c r="P300" s="196"/>
      <c r="Q300" s="196"/>
      <c r="R300" s="196"/>
      <c r="S300" s="196"/>
      <c r="T300" s="197"/>
      <c r="AT300" s="198" t="s">
        <v>140</v>
      </c>
      <c r="AU300" s="198" t="s">
        <v>86</v>
      </c>
      <c r="AV300" s="13" t="s">
        <v>84</v>
      </c>
      <c r="AW300" s="13" t="s">
        <v>36</v>
      </c>
      <c r="AX300" s="13" t="s">
        <v>76</v>
      </c>
      <c r="AY300" s="198" t="s">
        <v>131</v>
      </c>
    </row>
    <row r="301" spans="1:65" s="14" customFormat="1" x14ac:dyDescent="0.2">
      <c r="B301" s="199"/>
      <c r="C301" s="200"/>
      <c r="D301" s="190" t="s">
        <v>140</v>
      </c>
      <c r="E301" s="201" t="s">
        <v>28</v>
      </c>
      <c r="F301" s="202" t="s">
        <v>422</v>
      </c>
      <c r="G301" s="200"/>
      <c r="H301" s="203">
        <v>38.200000000000003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140</v>
      </c>
      <c r="AU301" s="209" t="s">
        <v>86</v>
      </c>
      <c r="AV301" s="14" t="s">
        <v>86</v>
      </c>
      <c r="AW301" s="14" t="s">
        <v>36</v>
      </c>
      <c r="AX301" s="14" t="s">
        <v>84</v>
      </c>
      <c r="AY301" s="209" t="s">
        <v>131</v>
      </c>
    </row>
    <row r="302" spans="1:65" s="2" customFormat="1" ht="16.5" customHeight="1" x14ac:dyDescent="0.2">
      <c r="A302" s="36"/>
      <c r="B302" s="37"/>
      <c r="C302" s="175" t="s">
        <v>442</v>
      </c>
      <c r="D302" s="175" t="s">
        <v>133</v>
      </c>
      <c r="E302" s="176" t="s">
        <v>443</v>
      </c>
      <c r="F302" s="177" t="s">
        <v>444</v>
      </c>
      <c r="G302" s="178" t="s">
        <v>148</v>
      </c>
      <c r="H302" s="179">
        <v>14.8</v>
      </c>
      <c r="I302" s="180"/>
      <c r="J302" s="181">
        <f>ROUND(I302*H302,2)</f>
        <v>0</v>
      </c>
      <c r="K302" s="177" t="s">
        <v>137</v>
      </c>
      <c r="L302" s="41"/>
      <c r="M302" s="182" t="s">
        <v>28</v>
      </c>
      <c r="N302" s="183" t="s">
        <v>47</v>
      </c>
      <c r="O302" s="66"/>
      <c r="P302" s="184">
        <f>O302*H302</f>
        <v>0</v>
      </c>
      <c r="Q302" s="184">
        <v>0</v>
      </c>
      <c r="R302" s="184">
        <f>Q302*H302</f>
        <v>0</v>
      </c>
      <c r="S302" s="184">
        <v>3.9399999999999999E-3</v>
      </c>
      <c r="T302" s="185">
        <f>S302*H302</f>
        <v>5.8312000000000003E-2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6" t="s">
        <v>231</v>
      </c>
      <c r="AT302" s="186" t="s">
        <v>133</v>
      </c>
      <c r="AU302" s="186" t="s">
        <v>86</v>
      </c>
      <c r="AY302" s="19" t="s">
        <v>131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19" t="s">
        <v>84</v>
      </c>
      <c r="BK302" s="187">
        <f>ROUND(I302*H302,2)</f>
        <v>0</v>
      </c>
      <c r="BL302" s="19" t="s">
        <v>231</v>
      </c>
      <c r="BM302" s="186" t="s">
        <v>445</v>
      </c>
    </row>
    <row r="303" spans="1:65" s="13" customFormat="1" x14ac:dyDescent="0.2">
      <c r="B303" s="188"/>
      <c r="C303" s="189"/>
      <c r="D303" s="190" t="s">
        <v>140</v>
      </c>
      <c r="E303" s="191" t="s">
        <v>28</v>
      </c>
      <c r="F303" s="192" t="s">
        <v>141</v>
      </c>
      <c r="G303" s="189"/>
      <c r="H303" s="191" t="s">
        <v>28</v>
      </c>
      <c r="I303" s="193"/>
      <c r="J303" s="189"/>
      <c r="K303" s="189"/>
      <c r="L303" s="194"/>
      <c r="M303" s="195"/>
      <c r="N303" s="196"/>
      <c r="O303" s="196"/>
      <c r="P303" s="196"/>
      <c r="Q303" s="196"/>
      <c r="R303" s="196"/>
      <c r="S303" s="196"/>
      <c r="T303" s="197"/>
      <c r="AT303" s="198" t="s">
        <v>140</v>
      </c>
      <c r="AU303" s="198" t="s">
        <v>86</v>
      </c>
      <c r="AV303" s="13" t="s">
        <v>84</v>
      </c>
      <c r="AW303" s="13" t="s">
        <v>36</v>
      </c>
      <c r="AX303" s="13" t="s">
        <v>76</v>
      </c>
      <c r="AY303" s="198" t="s">
        <v>131</v>
      </c>
    </row>
    <row r="304" spans="1:65" s="14" customFormat="1" x14ac:dyDescent="0.2">
      <c r="B304" s="199"/>
      <c r="C304" s="200"/>
      <c r="D304" s="190" t="s">
        <v>140</v>
      </c>
      <c r="E304" s="201" t="s">
        <v>28</v>
      </c>
      <c r="F304" s="202" t="s">
        <v>446</v>
      </c>
      <c r="G304" s="200"/>
      <c r="H304" s="203">
        <v>14.8</v>
      </c>
      <c r="I304" s="204"/>
      <c r="J304" s="200"/>
      <c r="K304" s="200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140</v>
      </c>
      <c r="AU304" s="209" t="s">
        <v>86</v>
      </c>
      <c r="AV304" s="14" t="s">
        <v>86</v>
      </c>
      <c r="AW304" s="14" t="s">
        <v>36</v>
      </c>
      <c r="AX304" s="14" t="s">
        <v>84</v>
      </c>
      <c r="AY304" s="209" t="s">
        <v>131</v>
      </c>
    </row>
    <row r="305" spans="1:65" s="12" customFormat="1" ht="22.9" customHeight="1" x14ac:dyDescent="0.2">
      <c r="B305" s="159"/>
      <c r="C305" s="160"/>
      <c r="D305" s="161" t="s">
        <v>75</v>
      </c>
      <c r="E305" s="173" t="s">
        <v>447</v>
      </c>
      <c r="F305" s="173" t="s">
        <v>448</v>
      </c>
      <c r="G305" s="160"/>
      <c r="H305" s="160"/>
      <c r="I305" s="163"/>
      <c r="J305" s="174">
        <f>BK305</f>
        <v>0</v>
      </c>
      <c r="K305" s="160"/>
      <c r="L305" s="165"/>
      <c r="M305" s="166"/>
      <c r="N305" s="167"/>
      <c r="O305" s="167"/>
      <c r="P305" s="168">
        <f>SUM(P306:P318)</f>
        <v>0</v>
      </c>
      <c r="Q305" s="167"/>
      <c r="R305" s="168">
        <f>SUM(R306:R318)</f>
        <v>0</v>
      </c>
      <c r="S305" s="167"/>
      <c r="T305" s="169">
        <f>SUM(T306:T318)</f>
        <v>0.92719854999999995</v>
      </c>
      <c r="AR305" s="170" t="s">
        <v>86</v>
      </c>
      <c r="AT305" s="171" t="s">
        <v>75</v>
      </c>
      <c r="AU305" s="171" t="s">
        <v>84</v>
      </c>
      <c r="AY305" s="170" t="s">
        <v>131</v>
      </c>
      <c r="BK305" s="172">
        <f>SUM(BK306:BK318)</f>
        <v>0</v>
      </c>
    </row>
    <row r="306" spans="1:65" s="2" customFormat="1" ht="21.75" customHeight="1" x14ac:dyDescent="0.2">
      <c r="A306" s="36"/>
      <c r="B306" s="37"/>
      <c r="C306" s="175" t="s">
        <v>449</v>
      </c>
      <c r="D306" s="175" t="s">
        <v>133</v>
      </c>
      <c r="E306" s="176" t="s">
        <v>450</v>
      </c>
      <c r="F306" s="177" t="s">
        <v>451</v>
      </c>
      <c r="G306" s="178" t="s">
        <v>136</v>
      </c>
      <c r="H306" s="179">
        <v>9.8070000000000004</v>
      </c>
      <c r="I306" s="180"/>
      <c r="J306" s="181">
        <f>ROUND(I306*H306,2)</f>
        <v>0</v>
      </c>
      <c r="K306" s="177" t="s">
        <v>137</v>
      </c>
      <c r="L306" s="41"/>
      <c r="M306" s="182" t="s">
        <v>28</v>
      </c>
      <c r="N306" s="183" t="s">
        <v>47</v>
      </c>
      <c r="O306" s="66"/>
      <c r="P306" s="184">
        <f>O306*H306</f>
        <v>0</v>
      </c>
      <c r="Q306" s="184">
        <v>0</v>
      </c>
      <c r="R306" s="184">
        <f>Q306*H306</f>
        <v>0</v>
      </c>
      <c r="S306" s="184">
        <v>2.4649999999999998E-2</v>
      </c>
      <c r="T306" s="185">
        <f>S306*H306</f>
        <v>0.24174255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231</v>
      </c>
      <c r="AT306" s="186" t="s">
        <v>133</v>
      </c>
      <c r="AU306" s="186" t="s">
        <v>86</v>
      </c>
      <c r="AY306" s="19" t="s">
        <v>131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9" t="s">
        <v>84</v>
      </c>
      <c r="BK306" s="187">
        <f>ROUND(I306*H306,2)</f>
        <v>0</v>
      </c>
      <c r="BL306" s="19" t="s">
        <v>231</v>
      </c>
      <c r="BM306" s="186" t="s">
        <v>452</v>
      </c>
    </row>
    <row r="307" spans="1:65" s="13" customFormat="1" x14ac:dyDescent="0.2">
      <c r="B307" s="188"/>
      <c r="C307" s="189"/>
      <c r="D307" s="190" t="s">
        <v>140</v>
      </c>
      <c r="E307" s="191" t="s">
        <v>28</v>
      </c>
      <c r="F307" s="192" t="s">
        <v>141</v>
      </c>
      <c r="G307" s="189"/>
      <c r="H307" s="191" t="s">
        <v>28</v>
      </c>
      <c r="I307" s="193"/>
      <c r="J307" s="189"/>
      <c r="K307" s="189"/>
      <c r="L307" s="194"/>
      <c r="M307" s="195"/>
      <c r="N307" s="196"/>
      <c r="O307" s="196"/>
      <c r="P307" s="196"/>
      <c r="Q307" s="196"/>
      <c r="R307" s="196"/>
      <c r="S307" s="196"/>
      <c r="T307" s="197"/>
      <c r="AT307" s="198" t="s">
        <v>140</v>
      </c>
      <c r="AU307" s="198" t="s">
        <v>86</v>
      </c>
      <c r="AV307" s="13" t="s">
        <v>84</v>
      </c>
      <c r="AW307" s="13" t="s">
        <v>36</v>
      </c>
      <c r="AX307" s="13" t="s">
        <v>76</v>
      </c>
      <c r="AY307" s="198" t="s">
        <v>131</v>
      </c>
    </row>
    <row r="308" spans="1:65" s="14" customFormat="1" x14ac:dyDescent="0.2">
      <c r="B308" s="199"/>
      <c r="C308" s="200"/>
      <c r="D308" s="190" t="s">
        <v>140</v>
      </c>
      <c r="E308" s="201" t="s">
        <v>28</v>
      </c>
      <c r="F308" s="202" t="s">
        <v>453</v>
      </c>
      <c r="G308" s="200"/>
      <c r="H308" s="203">
        <v>9.8070000000000004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140</v>
      </c>
      <c r="AU308" s="209" t="s">
        <v>86</v>
      </c>
      <c r="AV308" s="14" t="s">
        <v>86</v>
      </c>
      <c r="AW308" s="14" t="s">
        <v>36</v>
      </c>
      <c r="AX308" s="14" t="s">
        <v>84</v>
      </c>
      <c r="AY308" s="209" t="s">
        <v>131</v>
      </c>
    </row>
    <row r="309" spans="1:65" s="2" customFormat="1" ht="16.5" customHeight="1" x14ac:dyDescent="0.2">
      <c r="A309" s="36"/>
      <c r="B309" s="37"/>
      <c r="C309" s="175" t="s">
        <v>454</v>
      </c>
      <c r="D309" s="175" t="s">
        <v>133</v>
      </c>
      <c r="E309" s="176" t="s">
        <v>455</v>
      </c>
      <c r="F309" s="177" t="s">
        <v>456</v>
      </c>
      <c r="G309" s="178" t="s">
        <v>136</v>
      </c>
      <c r="H309" s="179">
        <v>9.8070000000000004</v>
      </c>
      <c r="I309" s="180"/>
      <c r="J309" s="181">
        <f>ROUND(I309*H309,2)</f>
        <v>0</v>
      </c>
      <c r="K309" s="177" t="s">
        <v>137</v>
      </c>
      <c r="L309" s="41"/>
      <c r="M309" s="182" t="s">
        <v>28</v>
      </c>
      <c r="N309" s="183" t="s">
        <v>47</v>
      </c>
      <c r="O309" s="66"/>
      <c r="P309" s="184">
        <f>O309*H309</f>
        <v>0</v>
      </c>
      <c r="Q309" s="184">
        <v>0</v>
      </c>
      <c r="R309" s="184">
        <f>Q309*H309</f>
        <v>0</v>
      </c>
      <c r="S309" s="184">
        <v>8.0000000000000002E-3</v>
      </c>
      <c r="T309" s="185">
        <f>S309*H309</f>
        <v>7.8455999999999998E-2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6" t="s">
        <v>231</v>
      </c>
      <c r="AT309" s="186" t="s">
        <v>133</v>
      </c>
      <c r="AU309" s="186" t="s">
        <v>86</v>
      </c>
      <c r="AY309" s="19" t="s">
        <v>131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9" t="s">
        <v>84</v>
      </c>
      <c r="BK309" s="187">
        <f>ROUND(I309*H309,2)</f>
        <v>0</v>
      </c>
      <c r="BL309" s="19" t="s">
        <v>231</v>
      </c>
      <c r="BM309" s="186" t="s">
        <v>457</v>
      </c>
    </row>
    <row r="310" spans="1:65" s="2" customFormat="1" ht="24" x14ac:dyDescent="0.2">
      <c r="A310" s="36"/>
      <c r="B310" s="37"/>
      <c r="C310" s="175" t="s">
        <v>458</v>
      </c>
      <c r="D310" s="175" t="s">
        <v>133</v>
      </c>
      <c r="E310" s="176" t="s">
        <v>459</v>
      </c>
      <c r="F310" s="177" t="s">
        <v>460</v>
      </c>
      <c r="G310" s="178" t="s">
        <v>352</v>
      </c>
      <c r="H310" s="179">
        <v>8</v>
      </c>
      <c r="I310" s="180"/>
      <c r="J310" s="181">
        <f>ROUND(I310*H310,2)</f>
        <v>0</v>
      </c>
      <c r="K310" s="177" t="s">
        <v>137</v>
      </c>
      <c r="L310" s="41"/>
      <c r="M310" s="182" t="s">
        <v>28</v>
      </c>
      <c r="N310" s="183" t="s">
        <v>47</v>
      </c>
      <c r="O310" s="66"/>
      <c r="P310" s="184">
        <f>O310*H310</f>
        <v>0</v>
      </c>
      <c r="Q310" s="184">
        <v>0</v>
      </c>
      <c r="R310" s="184">
        <f>Q310*H310</f>
        <v>0</v>
      </c>
      <c r="S310" s="184">
        <v>5.0000000000000001E-3</v>
      </c>
      <c r="T310" s="185">
        <f>S310*H310</f>
        <v>0.04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86" t="s">
        <v>231</v>
      </c>
      <c r="AT310" s="186" t="s">
        <v>133</v>
      </c>
      <c r="AU310" s="186" t="s">
        <v>86</v>
      </c>
      <c r="AY310" s="19" t="s">
        <v>131</v>
      </c>
      <c r="BE310" s="187">
        <f>IF(N310="základní",J310,0)</f>
        <v>0</v>
      </c>
      <c r="BF310" s="187">
        <f>IF(N310="snížená",J310,0)</f>
        <v>0</v>
      </c>
      <c r="BG310" s="187">
        <f>IF(N310="zákl. přenesená",J310,0)</f>
        <v>0</v>
      </c>
      <c r="BH310" s="187">
        <f>IF(N310="sníž. přenesená",J310,0)</f>
        <v>0</v>
      </c>
      <c r="BI310" s="187">
        <f>IF(N310="nulová",J310,0)</f>
        <v>0</v>
      </c>
      <c r="BJ310" s="19" t="s">
        <v>84</v>
      </c>
      <c r="BK310" s="187">
        <f>ROUND(I310*H310,2)</f>
        <v>0</v>
      </c>
      <c r="BL310" s="19" t="s">
        <v>231</v>
      </c>
      <c r="BM310" s="186" t="s">
        <v>461</v>
      </c>
    </row>
    <row r="311" spans="1:65" s="13" customFormat="1" x14ac:dyDescent="0.2">
      <c r="B311" s="188"/>
      <c r="C311" s="189"/>
      <c r="D311" s="190" t="s">
        <v>140</v>
      </c>
      <c r="E311" s="191" t="s">
        <v>28</v>
      </c>
      <c r="F311" s="192" t="s">
        <v>141</v>
      </c>
      <c r="G311" s="189"/>
      <c r="H311" s="191" t="s">
        <v>28</v>
      </c>
      <c r="I311" s="193"/>
      <c r="J311" s="189"/>
      <c r="K311" s="189"/>
      <c r="L311" s="194"/>
      <c r="M311" s="195"/>
      <c r="N311" s="196"/>
      <c r="O311" s="196"/>
      <c r="P311" s="196"/>
      <c r="Q311" s="196"/>
      <c r="R311" s="196"/>
      <c r="S311" s="196"/>
      <c r="T311" s="197"/>
      <c r="AT311" s="198" t="s">
        <v>140</v>
      </c>
      <c r="AU311" s="198" t="s">
        <v>86</v>
      </c>
      <c r="AV311" s="13" t="s">
        <v>84</v>
      </c>
      <c r="AW311" s="13" t="s">
        <v>36</v>
      </c>
      <c r="AX311" s="13" t="s">
        <v>76</v>
      </c>
      <c r="AY311" s="198" t="s">
        <v>131</v>
      </c>
    </row>
    <row r="312" spans="1:65" s="14" customFormat="1" x14ac:dyDescent="0.2">
      <c r="B312" s="199"/>
      <c r="C312" s="200"/>
      <c r="D312" s="190" t="s">
        <v>140</v>
      </c>
      <c r="E312" s="201" t="s">
        <v>28</v>
      </c>
      <c r="F312" s="202" t="s">
        <v>161</v>
      </c>
      <c r="G312" s="200"/>
      <c r="H312" s="203">
        <v>8</v>
      </c>
      <c r="I312" s="204"/>
      <c r="J312" s="200"/>
      <c r="K312" s="200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140</v>
      </c>
      <c r="AU312" s="209" t="s">
        <v>86</v>
      </c>
      <c r="AV312" s="14" t="s">
        <v>86</v>
      </c>
      <c r="AW312" s="14" t="s">
        <v>36</v>
      </c>
      <c r="AX312" s="14" t="s">
        <v>84</v>
      </c>
      <c r="AY312" s="209" t="s">
        <v>131</v>
      </c>
    </row>
    <row r="313" spans="1:65" s="2" customFormat="1" ht="36" x14ac:dyDescent="0.2">
      <c r="A313" s="36"/>
      <c r="B313" s="37"/>
      <c r="C313" s="175" t="s">
        <v>462</v>
      </c>
      <c r="D313" s="175" t="s">
        <v>133</v>
      </c>
      <c r="E313" s="176" t="s">
        <v>463</v>
      </c>
      <c r="F313" s="177" t="s">
        <v>464</v>
      </c>
      <c r="G313" s="178" t="s">
        <v>352</v>
      </c>
      <c r="H313" s="179">
        <v>3</v>
      </c>
      <c r="I313" s="180"/>
      <c r="J313" s="181">
        <f>ROUND(I313*H313,2)</f>
        <v>0</v>
      </c>
      <c r="K313" s="177" t="s">
        <v>137</v>
      </c>
      <c r="L313" s="41"/>
      <c r="M313" s="182" t="s">
        <v>28</v>
      </c>
      <c r="N313" s="183" t="s">
        <v>47</v>
      </c>
      <c r="O313" s="66"/>
      <c r="P313" s="184">
        <f>O313*H313</f>
        <v>0</v>
      </c>
      <c r="Q313" s="184">
        <v>0</v>
      </c>
      <c r="R313" s="184">
        <f>Q313*H313</f>
        <v>0</v>
      </c>
      <c r="S313" s="184">
        <v>0.13100000000000001</v>
      </c>
      <c r="T313" s="185">
        <f>S313*H313</f>
        <v>0.39300000000000002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6" t="s">
        <v>231</v>
      </c>
      <c r="AT313" s="186" t="s">
        <v>133</v>
      </c>
      <c r="AU313" s="186" t="s">
        <v>86</v>
      </c>
      <c r="AY313" s="19" t="s">
        <v>131</v>
      </c>
      <c r="BE313" s="187">
        <f>IF(N313="základní",J313,0)</f>
        <v>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84</v>
      </c>
      <c r="BK313" s="187">
        <f>ROUND(I313*H313,2)</f>
        <v>0</v>
      </c>
      <c r="BL313" s="19" t="s">
        <v>231</v>
      </c>
      <c r="BM313" s="186" t="s">
        <v>465</v>
      </c>
    </row>
    <row r="314" spans="1:65" s="13" customFormat="1" x14ac:dyDescent="0.2">
      <c r="B314" s="188"/>
      <c r="C314" s="189"/>
      <c r="D314" s="190" t="s">
        <v>140</v>
      </c>
      <c r="E314" s="191" t="s">
        <v>28</v>
      </c>
      <c r="F314" s="192" t="s">
        <v>141</v>
      </c>
      <c r="G314" s="189"/>
      <c r="H314" s="191" t="s">
        <v>28</v>
      </c>
      <c r="I314" s="193"/>
      <c r="J314" s="189"/>
      <c r="K314" s="189"/>
      <c r="L314" s="194"/>
      <c r="M314" s="195"/>
      <c r="N314" s="196"/>
      <c r="O314" s="196"/>
      <c r="P314" s="196"/>
      <c r="Q314" s="196"/>
      <c r="R314" s="196"/>
      <c r="S314" s="196"/>
      <c r="T314" s="197"/>
      <c r="AT314" s="198" t="s">
        <v>140</v>
      </c>
      <c r="AU314" s="198" t="s">
        <v>86</v>
      </c>
      <c r="AV314" s="13" t="s">
        <v>84</v>
      </c>
      <c r="AW314" s="13" t="s">
        <v>36</v>
      </c>
      <c r="AX314" s="13" t="s">
        <v>76</v>
      </c>
      <c r="AY314" s="198" t="s">
        <v>131</v>
      </c>
    </row>
    <row r="315" spans="1:65" s="14" customFormat="1" x14ac:dyDescent="0.2">
      <c r="B315" s="199"/>
      <c r="C315" s="200"/>
      <c r="D315" s="190" t="s">
        <v>140</v>
      </c>
      <c r="E315" s="201" t="s">
        <v>28</v>
      </c>
      <c r="F315" s="202" t="s">
        <v>466</v>
      </c>
      <c r="G315" s="200"/>
      <c r="H315" s="203">
        <v>3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140</v>
      </c>
      <c r="AU315" s="209" t="s">
        <v>86</v>
      </c>
      <c r="AV315" s="14" t="s">
        <v>86</v>
      </c>
      <c r="AW315" s="14" t="s">
        <v>36</v>
      </c>
      <c r="AX315" s="14" t="s">
        <v>84</v>
      </c>
      <c r="AY315" s="209" t="s">
        <v>131</v>
      </c>
    </row>
    <row r="316" spans="1:65" s="2" customFormat="1" ht="36" x14ac:dyDescent="0.2">
      <c r="A316" s="36"/>
      <c r="B316" s="37"/>
      <c r="C316" s="175" t="s">
        <v>467</v>
      </c>
      <c r="D316" s="175" t="s">
        <v>133</v>
      </c>
      <c r="E316" s="176" t="s">
        <v>468</v>
      </c>
      <c r="F316" s="177" t="s">
        <v>469</v>
      </c>
      <c r="G316" s="178" t="s">
        <v>352</v>
      </c>
      <c r="H316" s="179">
        <v>1</v>
      </c>
      <c r="I316" s="180"/>
      <c r="J316" s="181">
        <f>ROUND(I316*H316,2)</f>
        <v>0</v>
      </c>
      <c r="K316" s="177" t="s">
        <v>137</v>
      </c>
      <c r="L316" s="41"/>
      <c r="M316" s="182" t="s">
        <v>28</v>
      </c>
      <c r="N316" s="183" t="s">
        <v>47</v>
      </c>
      <c r="O316" s="66"/>
      <c r="P316" s="184">
        <f>O316*H316</f>
        <v>0</v>
      </c>
      <c r="Q316" s="184">
        <v>0</v>
      </c>
      <c r="R316" s="184">
        <f>Q316*H316</f>
        <v>0</v>
      </c>
      <c r="S316" s="184">
        <v>0.17399999999999999</v>
      </c>
      <c r="T316" s="185">
        <f>S316*H316</f>
        <v>0.17399999999999999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6" t="s">
        <v>231</v>
      </c>
      <c r="AT316" s="186" t="s">
        <v>133</v>
      </c>
      <c r="AU316" s="186" t="s">
        <v>86</v>
      </c>
      <c r="AY316" s="19" t="s">
        <v>131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9" t="s">
        <v>84</v>
      </c>
      <c r="BK316" s="187">
        <f>ROUND(I316*H316,2)</f>
        <v>0</v>
      </c>
      <c r="BL316" s="19" t="s">
        <v>231</v>
      </c>
      <c r="BM316" s="186" t="s">
        <v>470</v>
      </c>
    </row>
    <row r="317" spans="1:65" s="13" customFormat="1" x14ac:dyDescent="0.2">
      <c r="B317" s="188"/>
      <c r="C317" s="189"/>
      <c r="D317" s="190" t="s">
        <v>140</v>
      </c>
      <c r="E317" s="191" t="s">
        <v>28</v>
      </c>
      <c r="F317" s="192" t="s">
        <v>141</v>
      </c>
      <c r="G317" s="189"/>
      <c r="H317" s="191" t="s">
        <v>28</v>
      </c>
      <c r="I317" s="193"/>
      <c r="J317" s="189"/>
      <c r="K317" s="189"/>
      <c r="L317" s="194"/>
      <c r="M317" s="195"/>
      <c r="N317" s="196"/>
      <c r="O317" s="196"/>
      <c r="P317" s="196"/>
      <c r="Q317" s="196"/>
      <c r="R317" s="196"/>
      <c r="S317" s="196"/>
      <c r="T317" s="197"/>
      <c r="AT317" s="198" t="s">
        <v>140</v>
      </c>
      <c r="AU317" s="198" t="s">
        <v>86</v>
      </c>
      <c r="AV317" s="13" t="s">
        <v>84</v>
      </c>
      <c r="AW317" s="13" t="s">
        <v>36</v>
      </c>
      <c r="AX317" s="13" t="s">
        <v>76</v>
      </c>
      <c r="AY317" s="198" t="s">
        <v>131</v>
      </c>
    </row>
    <row r="318" spans="1:65" s="14" customFormat="1" x14ac:dyDescent="0.2">
      <c r="B318" s="199"/>
      <c r="C318" s="200"/>
      <c r="D318" s="190" t="s">
        <v>140</v>
      </c>
      <c r="E318" s="201" t="s">
        <v>28</v>
      </c>
      <c r="F318" s="202" t="s">
        <v>471</v>
      </c>
      <c r="G318" s="200"/>
      <c r="H318" s="203">
        <v>1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140</v>
      </c>
      <c r="AU318" s="209" t="s">
        <v>86</v>
      </c>
      <c r="AV318" s="14" t="s">
        <v>86</v>
      </c>
      <c r="AW318" s="14" t="s">
        <v>36</v>
      </c>
      <c r="AX318" s="14" t="s">
        <v>84</v>
      </c>
      <c r="AY318" s="209" t="s">
        <v>131</v>
      </c>
    </row>
    <row r="319" spans="1:65" s="12" customFormat="1" ht="22.9" customHeight="1" x14ac:dyDescent="0.2">
      <c r="B319" s="159"/>
      <c r="C319" s="160"/>
      <c r="D319" s="161" t="s">
        <v>75</v>
      </c>
      <c r="E319" s="173" t="s">
        <v>472</v>
      </c>
      <c r="F319" s="173" t="s">
        <v>473</v>
      </c>
      <c r="G319" s="160"/>
      <c r="H319" s="160"/>
      <c r="I319" s="163"/>
      <c r="J319" s="174">
        <f>BK319</f>
        <v>0</v>
      </c>
      <c r="K319" s="160"/>
      <c r="L319" s="165"/>
      <c r="M319" s="166"/>
      <c r="N319" s="167"/>
      <c r="O319" s="167"/>
      <c r="P319" s="168">
        <f>SUM(P320:P356)</f>
        <v>0</v>
      </c>
      <c r="Q319" s="167"/>
      <c r="R319" s="168">
        <f>SUM(R320:R356)</f>
        <v>0</v>
      </c>
      <c r="S319" s="167"/>
      <c r="T319" s="169">
        <f>SUM(T320:T356)</f>
        <v>11.133239000000001</v>
      </c>
      <c r="AR319" s="170" t="s">
        <v>86</v>
      </c>
      <c r="AT319" s="171" t="s">
        <v>75</v>
      </c>
      <c r="AU319" s="171" t="s">
        <v>84</v>
      </c>
      <c r="AY319" s="170" t="s">
        <v>131</v>
      </c>
      <c r="BK319" s="172">
        <f>SUM(BK320:BK356)</f>
        <v>0</v>
      </c>
    </row>
    <row r="320" spans="1:65" s="2" customFormat="1" ht="24" x14ac:dyDescent="0.2">
      <c r="A320" s="36"/>
      <c r="B320" s="37"/>
      <c r="C320" s="175" t="s">
        <v>474</v>
      </c>
      <c r="D320" s="175" t="s">
        <v>133</v>
      </c>
      <c r="E320" s="176" t="s">
        <v>475</v>
      </c>
      <c r="F320" s="177" t="s">
        <v>476</v>
      </c>
      <c r="G320" s="178" t="s">
        <v>136</v>
      </c>
      <c r="H320" s="179">
        <v>12.606999999999999</v>
      </c>
      <c r="I320" s="180"/>
      <c r="J320" s="181">
        <f>ROUND(I320*H320,2)</f>
        <v>0</v>
      </c>
      <c r="K320" s="177" t="s">
        <v>137</v>
      </c>
      <c r="L320" s="41"/>
      <c r="M320" s="182" t="s">
        <v>28</v>
      </c>
      <c r="N320" s="183" t="s">
        <v>47</v>
      </c>
      <c r="O320" s="66"/>
      <c r="P320" s="184">
        <f>O320*H320</f>
        <v>0</v>
      </c>
      <c r="Q320" s="184">
        <v>0</v>
      </c>
      <c r="R320" s="184">
        <f>Q320*H320</f>
        <v>0</v>
      </c>
      <c r="S320" s="184">
        <v>1.7000000000000001E-2</v>
      </c>
      <c r="T320" s="185">
        <f>S320*H320</f>
        <v>0.21431900000000001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6" t="s">
        <v>231</v>
      </c>
      <c r="AT320" s="186" t="s">
        <v>133</v>
      </c>
      <c r="AU320" s="186" t="s">
        <v>86</v>
      </c>
      <c r="AY320" s="19" t="s">
        <v>131</v>
      </c>
      <c r="BE320" s="187">
        <f>IF(N320="základní",J320,0)</f>
        <v>0</v>
      </c>
      <c r="BF320" s="187">
        <f>IF(N320="snížená",J320,0)</f>
        <v>0</v>
      </c>
      <c r="BG320" s="187">
        <f>IF(N320="zákl. přenesená",J320,0)</f>
        <v>0</v>
      </c>
      <c r="BH320" s="187">
        <f>IF(N320="sníž. přenesená",J320,0)</f>
        <v>0</v>
      </c>
      <c r="BI320" s="187">
        <f>IF(N320="nulová",J320,0)</f>
        <v>0</v>
      </c>
      <c r="BJ320" s="19" t="s">
        <v>84</v>
      </c>
      <c r="BK320" s="187">
        <f>ROUND(I320*H320,2)</f>
        <v>0</v>
      </c>
      <c r="BL320" s="19" t="s">
        <v>231</v>
      </c>
      <c r="BM320" s="186" t="s">
        <v>477</v>
      </c>
    </row>
    <row r="321" spans="1:65" s="13" customFormat="1" x14ac:dyDescent="0.2">
      <c r="B321" s="188"/>
      <c r="C321" s="189"/>
      <c r="D321" s="190" t="s">
        <v>140</v>
      </c>
      <c r="E321" s="191" t="s">
        <v>28</v>
      </c>
      <c r="F321" s="192" t="s">
        <v>141</v>
      </c>
      <c r="G321" s="189"/>
      <c r="H321" s="191" t="s">
        <v>28</v>
      </c>
      <c r="I321" s="193"/>
      <c r="J321" s="189"/>
      <c r="K321" s="189"/>
      <c r="L321" s="194"/>
      <c r="M321" s="195"/>
      <c r="N321" s="196"/>
      <c r="O321" s="196"/>
      <c r="P321" s="196"/>
      <c r="Q321" s="196"/>
      <c r="R321" s="196"/>
      <c r="S321" s="196"/>
      <c r="T321" s="197"/>
      <c r="AT321" s="198" t="s">
        <v>140</v>
      </c>
      <c r="AU321" s="198" t="s">
        <v>86</v>
      </c>
      <c r="AV321" s="13" t="s">
        <v>84</v>
      </c>
      <c r="AW321" s="13" t="s">
        <v>36</v>
      </c>
      <c r="AX321" s="13" t="s">
        <v>76</v>
      </c>
      <c r="AY321" s="198" t="s">
        <v>131</v>
      </c>
    </row>
    <row r="322" spans="1:65" s="14" customFormat="1" x14ac:dyDescent="0.2">
      <c r="B322" s="199"/>
      <c r="C322" s="200"/>
      <c r="D322" s="190" t="s">
        <v>140</v>
      </c>
      <c r="E322" s="201" t="s">
        <v>28</v>
      </c>
      <c r="F322" s="202" t="s">
        <v>478</v>
      </c>
      <c r="G322" s="200"/>
      <c r="H322" s="203">
        <v>12.606999999999999</v>
      </c>
      <c r="I322" s="204"/>
      <c r="J322" s="200"/>
      <c r="K322" s="200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140</v>
      </c>
      <c r="AU322" s="209" t="s">
        <v>86</v>
      </c>
      <c r="AV322" s="14" t="s">
        <v>86</v>
      </c>
      <c r="AW322" s="14" t="s">
        <v>36</v>
      </c>
      <c r="AX322" s="14" t="s">
        <v>84</v>
      </c>
      <c r="AY322" s="209" t="s">
        <v>131</v>
      </c>
    </row>
    <row r="323" spans="1:65" s="2" customFormat="1" ht="33" customHeight="1" x14ac:dyDescent="0.2">
      <c r="A323" s="36"/>
      <c r="B323" s="37"/>
      <c r="C323" s="175" t="s">
        <v>479</v>
      </c>
      <c r="D323" s="175" t="s">
        <v>133</v>
      </c>
      <c r="E323" s="176" t="s">
        <v>480</v>
      </c>
      <c r="F323" s="177" t="s">
        <v>481</v>
      </c>
      <c r="G323" s="178" t="s">
        <v>148</v>
      </c>
      <c r="H323" s="179">
        <v>17.32</v>
      </c>
      <c r="I323" s="180"/>
      <c r="J323" s="181">
        <f>ROUND(I323*H323,2)</f>
        <v>0</v>
      </c>
      <c r="K323" s="177" t="s">
        <v>137</v>
      </c>
      <c r="L323" s="41"/>
      <c r="M323" s="182" t="s">
        <v>28</v>
      </c>
      <c r="N323" s="183" t="s">
        <v>47</v>
      </c>
      <c r="O323" s="66"/>
      <c r="P323" s="184">
        <f>O323*H323</f>
        <v>0</v>
      </c>
      <c r="Q323" s="184">
        <v>0</v>
      </c>
      <c r="R323" s="184">
        <f>Q323*H323</f>
        <v>0</v>
      </c>
      <c r="S323" s="184">
        <v>1.6E-2</v>
      </c>
      <c r="T323" s="185">
        <f>S323*H323</f>
        <v>0.27712000000000003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231</v>
      </c>
      <c r="AT323" s="186" t="s">
        <v>133</v>
      </c>
      <c r="AU323" s="186" t="s">
        <v>86</v>
      </c>
      <c r="AY323" s="19" t="s">
        <v>131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9" t="s">
        <v>84</v>
      </c>
      <c r="BK323" s="187">
        <f>ROUND(I323*H323,2)</f>
        <v>0</v>
      </c>
      <c r="BL323" s="19" t="s">
        <v>231</v>
      </c>
      <c r="BM323" s="186" t="s">
        <v>482</v>
      </c>
    </row>
    <row r="324" spans="1:65" s="13" customFormat="1" x14ac:dyDescent="0.2">
      <c r="B324" s="188"/>
      <c r="C324" s="189"/>
      <c r="D324" s="190" t="s">
        <v>140</v>
      </c>
      <c r="E324" s="191" t="s">
        <v>28</v>
      </c>
      <c r="F324" s="192" t="s">
        <v>141</v>
      </c>
      <c r="G324" s="189"/>
      <c r="H324" s="191" t="s">
        <v>28</v>
      </c>
      <c r="I324" s="193"/>
      <c r="J324" s="189"/>
      <c r="K324" s="189"/>
      <c r="L324" s="194"/>
      <c r="M324" s="195"/>
      <c r="N324" s="196"/>
      <c r="O324" s="196"/>
      <c r="P324" s="196"/>
      <c r="Q324" s="196"/>
      <c r="R324" s="196"/>
      <c r="S324" s="196"/>
      <c r="T324" s="197"/>
      <c r="AT324" s="198" t="s">
        <v>140</v>
      </c>
      <c r="AU324" s="198" t="s">
        <v>86</v>
      </c>
      <c r="AV324" s="13" t="s">
        <v>84</v>
      </c>
      <c r="AW324" s="13" t="s">
        <v>36</v>
      </c>
      <c r="AX324" s="13" t="s">
        <v>76</v>
      </c>
      <c r="AY324" s="198" t="s">
        <v>131</v>
      </c>
    </row>
    <row r="325" spans="1:65" s="14" customFormat="1" x14ac:dyDescent="0.2">
      <c r="B325" s="199"/>
      <c r="C325" s="200"/>
      <c r="D325" s="190" t="s">
        <v>140</v>
      </c>
      <c r="E325" s="201" t="s">
        <v>28</v>
      </c>
      <c r="F325" s="202" t="s">
        <v>483</v>
      </c>
      <c r="G325" s="200"/>
      <c r="H325" s="203">
        <v>17.32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140</v>
      </c>
      <c r="AU325" s="209" t="s">
        <v>86</v>
      </c>
      <c r="AV325" s="14" t="s">
        <v>86</v>
      </c>
      <c r="AW325" s="14" t="s">
        <v>36</v>
      </c>
      <c r="AX325" s="14" t="s">
        <v>84</v>
      </c>
      <c r="AY325" s="209" t="s">
        <v>131</v>
      </c>
    </row>
    <row r="326" spans="1:65" s="2" customFormat="1" ht="21.75" customHeight="1" x14ac:dyDescent="0.2">
      <c r="A326" s="36"/>
      <c r="B326" s="37"/>
      <c r="C326" s="175" t="s">
        <v>484</v>
      </c>
      <c r="D326" s="175" t="s">
        <v>133</v>
      </c>
      <c r="E326" s="176" t="s">
        <v>485</v>
      </c>
      <c r="F326" s="177" t="s">
        <v>486</v>
      </c>
      <c r="G326" s="178" t="s">
        <v>136</v>
      </c>
      <c r="H326" s="179">
        <v>362.13600000000002</v>
      </c>
      <c r="I326" s="180"/>
      <c r="J326" s="181">
        <f>ROUND(I326*H326,2)</f>
        <v>0</v>
      </c>
      <c r="K326" s="177" t="s">
        <v>137</v>
      </c>
      <c r="L326" s="41"/>
      <c r="M326" s="182" t="s">
        <v>28</v>
      </c>
      <c r="N326" s="183" t="s">
        <v>47</v>
      </c>
      <c r="O326" s="66"/>
      <c r="P326" s="184">
        <f>O326*H326</f>
        <v>0</v>
      </c>
      <c r="Q326" s="184">
        <v>0</v>
      </c>
      <c r="R326" s="184">
        <f>Q326*H326</f>
        <v>0</v>
      </c>
      <c r="S326" s="184">
        <v>7.0000000000000001E-3</v>
      </c>
      <c r="T326" s="185">
        <f>S326*H326</f>
        <v>2.5349520000000001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231</v>
      </c>
      <c r="AT326" s="186" t="s">
        <v>133</v>
      </c>
      <c r="AU326" s="186" t="s">
        <v>86</v>
      </c>
      <c r="AY326" s="19" t="s">
        <v>131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84</v>
      </c>
      <c r="BK326" s="187">
        <f>ROUND(I326*H326,2)</f>
        <v>0</v>
      </c>
      <c r="BL326" s="19" t="s">
        <v>231</v>
      </c>
      <c r="BM326" s="186" t="s">
        <v>487</v>
      </c>
    </row>
    <row r="327" spans="1:65" s="13" customFormat="1" x14ac:dyDescent="0.2">
      <c r="B327" s="188"/>
      <c r="C327" s="189"/>
      <c r="D327" s="190" t="s">
        <v>140</v>
      </c>
      <c r="E327" s="191" t="s">
        <v>28</v>
      </c>
      <c r="F327" s="192" t="s">
        <v>141</v>
      </c>
      <c r="G327" s="189"/>
      <c r="H327" s="191" t="s">
        <v>28</v>
      </c>
      <c r="I327" s="193"/>
      <c r="J327" s="189"/>
      <c r="K327" s="189"/>
      <c r="L327" s="194"/>
      <c r="M327" s="195"/>
      <c r="N327" s="196"/>
      <c r="O327" s="196"/>
      <c r="P327" s="196"/>
      <c r="Q327" s="196"/>
      <c r="R327" s="196"/>
      <c r="S327" s="196"/>
      <c r="T327" s="197"/>
      <c r="AT327" s="198" t="s">
        <v>140</v>
      </c>
      <c r="AU327" s="198" t="s">
        <v>86</v>
      </c>
      <c r="AV327" s="13" t="s">
        <v>84</v>
      </c>
      <c r="AW327" s="13" t="s">
        <v>36</v>
      </c>
      <c r="AX327" s="13" t="s">
        <v>76</v>
      </c>
      <c r="AY327" s="198" t="s">
        <v>131</v>
      </c>
    </row>
    <row r="328" spans="1:65" s="14" customFormat="1" x14ac:dyDescent="0.2">
      <c r="B328" s="199"/>
      <c r="C328" s="200"/>
      <c r="D328" s="190" t="s">
        <v>140</v>
      </c>
      <c r="E328" s="201" t="s">
        <v>28</v>
      </c>
      <c r="F328" s="202" t="s">
        <v>488</v>
      </c>
      <c r="G328" s="200"/>
      <c r="H328" s="203">
        <v>362.13600000000002</v>
      </c>
      <c r="I328" s="204"/>
      <c r="J328" s="200"/>
      <c r="K328" s="200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140</v>
      </c>
      <c r="AU328" s="209" t="s">
        <v>86</v>
      </c>
      <c r="AV328" s="14" t="s">
        <v>86</v>
      </c>
      <c r="AW328" s="14" t="s">
        <v>36</v>
      </c>
      <c r="AX328" s="14" t="s">
        <v>84</v>
      </c>
      <c r="AY328" s="209" t="s">
        <v>131</v>
      </c>
    </row>
    <row r="329" spans="1:65" s="2" customFormat="1" ht="24" x14ac:dyDescent="0.2">
      <c r="A329" s="36"/>
      <c r="B329" s="37"/>
      <c r="C329" s="175" t="s">
        <v>489</v>
      </c>
      <c r="D329" s="175" t="s">
        <v>133</v>
      </c>
      <c r="E329" s="176" t="s">
        <v>490</v>
      </c>
      <c r="F329" s="177" t="s">
        <v>491</v>
      </c>
      <c r="G329" s="178" t="s">
        <v>352</v>
      </c>
      <c r="H329" s="179">
        <v>1</v>
      </c>
      <c r="I329" s="180"/>
      <c r="J329" s="181">
        <f>ROUND(I329*H329,2)</f>
        <v>0</v>
      </c>
      <c r="K329" s="177" t="s">
        <v>137</v>
      </c>
      <c r="L329" s="41"/>
      <c r="M329" s="182" t="s">
        <v>28</v>
      </c>
      <c r="N329" s="183" t="s">
        <v>47</v>
      </c>
      <c r="O329" s="66"/>
      <c r="P329" s="184">
        <f>O329*H329</f>
        <v>0</v>
      </c>
      <c r="Q329" s="184">
        <v>0</v>
      </c>
      <c r="R329" s="184">
        <f>Q329*H329</f>
        <v>0</v>
      </c>
      <c r="S329" s="184">
        <v>8.1000000000000003E-2</v>
      </c>
      <c r="T329" s="185">
        <f>S329*H329</f>
        <v>8.1000000000000003E-2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6" t="s">
        <v>231</v>
      </c>
      <c r="AT329" s="186" t="s">
        <v>133</v>
      </c>
      <c r="AU329" s="186" t="s">
        <v>86</v>
      </c>
      <c r="AY329" s="19" t="s">
        <v>131</v>
      </c>
      <c r="BE329" s="187">
        <f>IF(N329="základní",J329,0)</f>
        <v>0</v>
      </c>
      <c r="BF329" s="187">
        <f>IF(N329="snížená",J329,0)</f>
        <v>0</v>
      </c>
      <c r="BG329" s="187">
        <f>IF(N329="zákl. přenesená",J329,0)</f>
        <v>0</v>
      </c>
      <c r="BH329" s="187">
        <f>IF(N329="sníž. přenesená",J329,0)</f>
        <v>0</v>
      </c>
      <c r="BI329" s="187">
        <f>IF(N329="nulová",J329,0)</f>
        <v>0</v>
      </c>
      <c r="BJ329" s="19" t="s">
        <v>84</v>
      </c>
      <c r="BK329" s="187">
        <f>ROUND(I329*H329,2)</f>
        <v>0</v>
      </c>
      <c r="BL329" s="19" t="s">
        <v>231</v>
      </c>
      <c r="BM329" s="186" t="s">
        <v>492</v>
      </c>
    </row>
    <row r="330" spans="1:65" s="13" customFormat="1" x14ac:dyDescent="0.2">
      <c r="B330" s="188"/>
      <c r="C330" s="189"/>
      <c r="D330" s="190" t="s">
        <v>140</v>
      </c>
      <c r="E330" s="191" t="s">
        <v>28</v>
      </c>
      <c r="F330" s="192" t="s">
        <v>141</v>
      </c>
      <c r="G330" s="189"/>
      <c r="H330" s="191" t="s">
        <v>28</v>
      </c>
      <c r="I330" s="193"/>
      <c r="J330" s="189"/>
      <c r="K330" s="189"/>
      <c r="L330" s="194"/>
      <c r="M330" s="195"/>
      <c r="N330" s="196"/>
      <c r="O330" s="196"/>
      <c r="P330" s="196"/>
      <c r="Q330" s="196"/>
      <c r="R330" s="196"/>
      <c r="S330" s="196"/>
      <c r="T330" s="197"/>
      <c r="AT330" s="198" t="s">
        <v>140</v>
      </c>
      <c r="AU330" s="198" t="s">
        <v>86</v>
      </c>
      <c r="AV330" s="13" t="s">
        <v>84</v>
      </c>
      <c r="AW330" s="13" t="s">
        <v>36</v>
      </c>
      <c r="AX330" s="13" t="s">
        <v>76</v>
      </c>
      <c r="AY330" s="198" t="s">
        <v>131</v>
      </c>
    </row>
    <row r="331" spans="1:65" s="14" customFormat="1" x14ac:dyDescent="0.2">
      <c r="B331" s="199"/>
      <c r="C331" s="200"/>
      <c r="D331" s="190" t="s">
        <v>140</v>
      </c>
      <c r="E331" s="201" t="s">
        <v>28</v>
      </c>
      <c r="F331" s="202" t="s">
        <v>493</v>
      </c>
      <c r="G331" s="200"/>
      <c r="H331" s="203">
        <v>1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140</v>
      </c>
      <c r="AU331" s="209" t="s">
        <v>86</v>
      </c>
      <c r="AV331" s="14" t="s">
        <v>86</v>
      </c>
      <c r="AW331" s="14" t="s">
        <v>36</v>
      </c>
      <c r="AX331" s="14" t="s">
        <v>84</v>
      </c>
      <c r="AY331" s="209" t="s">
        <v>131</v>
      </c>
    </row>
    <row r="332" spans="1:65" s="2" customFormat="1" ht="16.5" customHeight="1" x14ac:dyDescent="0.2">
      <c r="A332" s="36"/>
      <c r="B332" s="37"/>
      <c r="C332" s="175" t="s">
        <v>494</v>
      </c>
      <c r="D332" s="175" t="s">
        <v>133</v>
      </c>
      <c r="E332" s="176" t="s">
        <v>495</v>
      </c>
      <c r="F332" s="177" t="s">
        <v>496</v>
      </c>
      <c r="G332" s="178" t="s">
        <v>136</v>
      </c>
      <c r="H332" s="179">
        <v>8.8940000000000001</v>
      </c>
      <c r="I332" s="180"/>
      <c r="J332" s="181">
        <f>ROUND(I332*H332,2)</f>
        <v>0</v>
      </c>
      <c r="K332" s="177" t="s">
        <v>137</v>
      </c>
      <c r="L332" s="41"/>
      <c r="M332" s="182" t="s">
        <v>28</v>
      </c>
      <c r="N332" s="183" t="s">
        <v>47</v>
      </c>
      <c r="O332" s="66"/>
      <c r="P332" s="184">
        <f>O332*H332</f>
        <v>0</v>
      </c>
      <c r="Q332" s="184">
        <v>0</v>
      </c>
      <c r="R332" s="184">
        <f>Q332*H332</f>
        <v>0</v>
      </c>
      <c r="S332" s="184">
        <v>0.02</v>
      </c>
      <c r="T332" s="185">
        <f>S332*H332</f>
        <v>0.17788000000000001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231</v>
      </c>
      <c r="AT332" s="186" t="s">
        <v>133</v>
      </c>
      <c r="AU332" s="186" t="s">
        <v>86</v>
      </c>
      <c r="AY332" s="19" t="s">
        <v>131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84</v>
      </c>
      <c r="BK332" s="187">
        <f>ROUND(I332*H332,2)</f>
        <v>0</v>
      </c>
      <c r="BL332" s="19" t="s">
        <v>231</v>
      </c>
      <c r="BM332" s="186" t="s">
        <v>497</v>
      </c>
    </row>
    <row r="333" spans="1:65" s="13" customFormat="1" x14ac:dyDescent="0.2">
      <c r="B333" s="188"/>
      <c r="C333" s="189"/>
      <c r="D333" s="190" t="s">
        <v>140</v>
      </c>
      <c r="E333" s="191" t="s">
        <v>28</v>
      </c>
      <c r="F333" s="192" t="s">
        <v>141</v>
      </c>
      <c r="G333" s="189"/>
      <c r="H333" s="191" t="s">
        <v>28</v>
      </c>
      <c r="I333" s="193"/>
      <c r="J333" s="189"/>
      <c r="K333" s="189"/>
      <c r="L333" s="194"/>
      <c r="M333" s="195"/>
      <c r="N333" s="196"/>
      <c r="O333" s="196"/>
      <c r="P333" s="196"/>
      <c r="Q333" s="196"/>
      <c r="R333" s="196"/>
      <c r="S333" s="196"/>
      <c r="T333" s="197"/>
      <c r="AT333" s="198" t="s">
        <v>140</v>
      </c>
      <c r="AU333" s="198" t="s">
        <v>86</v>
      </c>
      <c r="AV333" s="13" t="s">
        <v>84</v>
      </c>
      <c r="AW333" s="13" t="s">
        <v>36</v>
      </c>
      <c r="AX333" s="13" t="s">
        <v>76</v>
      </c>
      <c r="AY333" s="198" t="s">
        <v>131</v>
      </c>
    </row>
    <row r="334" spans="1:65" s="14" customFormat="1" x14ac:dyDescent="0.2">
      <c r="B334" s="199"/>
      <c r="C334" s="200"/>
      <c r="D334" s="190" t="s">
        <v>140</v>
      </c>
      <c r="E334" s="201" t="s">
        <v>28</v>
      </c>
      <c r="F334" s="202" t="s">
        <v>498</v>
      </c>
      <c r="G334" s="200"/>
      <c r="H334" s="203">
        <v>8.6440000000000001</v>
      </c>
      <c r="I334" s="204"/>
      <c r="J334" s="200"/>
      <c r="K334" s="200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140</v>
      </c>
      <c r="AU334" s="209" t="s">
        <v>86</v>
      </c>
      <c r="AV334" s="14" t="s">
        <v>86</v>
      </c>
      <c r="AW334" s="14" t="s">
        <v>36</v>
      </c>
      <c r="AX334" s="14" t="s">
        <v>76</v>
      </c>
      <c r="AY334" s="209" t="s">
        <v>131</v>
      </c>
    </row>
    <row r="335" spans="1:65" s="14" customFormat="1" x14ac:dyDescent="0.2">
      <c r="B335" s="199"/>
      <c r="C335" s="200"/>
      <c r="D335" s="190" t="s">
        <v>140</v>
      </c>
      <c r="E335" s="201" t="s">
        <v>28</v>
      </c>
      <c r="F335" s="202" t="s">
        <v>499</v>
      </c>
      <c r="G335" s="200"/>
      <c r="H335" s="203">
        <v>0.25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140</v>
      </c>
      <c r="AU335" s="209" t="s">
        <v>86</v>
      </c>
      <c r="AV335" s="14" t="s">
        <v>86</v>
      </c>
      <c r="AW335" s="14" t="s">
        <v>36</v>
      </c>
      <c r="AX335" s="14" t="s">
        <v>76</v>
      </c>
      <c r="AY335" s="209" t="s">
        <v>131</v>
      </c>
    </row>
    <row r="336" spans="1:65" s="15" customFormat="1" x14ac:dyDescent="0.2">
      <c r="B336" s="210"/>
      <c r="C336" s="211"/>
      <c r="D336" s="190" t="s">
        <v>140</v>
      </c>
      <c r="E336" s="212" t="s">
        <v>28</v>
      </c>
      <c r="F336" s="213" t="s">
        <v>145</v>
      </c>
      <c r="G336" s="211"/>
      <c r="H336" s="214">
        <v>8.8940000000000001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140</v>
      </c>
      <c r="AU336" s="220" t="s">
        <v>86</v>
      </c>
      <c r="AV336" s="15" t="s">
        <v>138</v>
      </c>
      <c r="AW336" s="15" t="s">
        <v>36</v>
      </c>
      <c r="AX336" s="15" t="s">
        <v>84</v>
      </c>
      <c r="AY336" s="220" t="s">
        <v>131</v>
      </c>
    </row>
    <row r="337" spans="1:65" s="2" customFormat="1" ht="24" x14ac:dyDescent="0.2">
      <c r="A337" s="36"/>
      <c r="B337" s="37"/>
      <c r="C337" s="175" t="s">
        <v>500</v>
      </c>
      <c r="D337" s="175" t="s">
        <v>133</v>
      </c>
      <c r="E337" s="176" t="s">
        <v>501</v>
      </c>
      <c r="F337" s="177" t="s">
        <v>502</v>
      </c>
      <c r="G337" s="178" t="s">
        <v>148</v>
      </c>
      <c r="H337" s="179">
        <v>2.2999999999999998</v>
      </c>
      <c r="I337" s="180"/>
      <c r="J337" s="181">
        <f>ROUND(I337*H337,2)</f>
        <v>0</v>
      </c>
      <c r="K337" s="177" t="s">
        <v>137</v>
      </c>
      <c r="L337" s="41"/>
      <c r="M337" s="182" t="s">
        <v>28</v>
      </c>
      <c r="N337" s="183" t="s">
        <v>47</v>
      </c>
      <c r="O337" s="66"/>
      <c r="P337" s="184">
        <f>O337*H337</f>
        <v>0</v>
      </c>
      <c r="Q337" s="184">
        <v>0</v>
      </c>
      <c r="R337" s="184">
        <f>Q337*H337</f>
        <v>0</v>
      </c>
      <c r="S337" s="184">
        <v>0.03</v>
      </c>
      <c r="T337" s="185">
        <f>S337*H337</f>
        <v>6.8999999999999992E-2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6" t="s">
        <v>231</v>
      </c>
      <c r="AT337" s="186" t="s">
        <v>133</v>
      </c>
      <c r="AU337" s="186" t="s">
        <v>86</v>
      </c>
      <c r="AY337" s="19" t="s">
        <v>131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9" t="s">
        <v>84</v>
      </c>
      <c r="BK337" s="187">
        <f>ROUND(I337*H337,2)</f>
        <v>0</v>
      </c>
      <c r="BL337" s="19" t="s">
        <v>231</v>
      </c>
      <c r="BM337" s="186" t="s">
        <v>503</v>
      </c>
    </row>
    <row r="338" spans="1:65" s="13" customFormat="1" x14ac:dyDescent="0.2">
      <c r="B338" s="188"/>
      <c r="C338" s="189"/>
      <c r="D338" s="190" t="s">
        <v>140</v>
      </c>
      <c r="E338" s="191" t="s">
        <v>28</v>
      </c>
      <c r="F338" s="192" t="s">
        <v>141</v>
      </c>
      <c r="G338" s="189"/>
      <c r="H338" s="191" t="s">
        <v>28</v>
      </c>
      <c r="I338" s="193"/>
      <c r="J338" s="189"/>
      <c r="K338" s="189"/>
      <c r="L338" s="194"/>
      <c r="M338" s="195"/>
      <c r="N338" s="196"/>
      <c r="O338" s="196"/>
      <c r="P338" s="196"/>
      <c r="Q338" s="196"/>
      <c r="R338" s="196"/>
      <c r="S338" s="196"/>
      <c r="T338" s="197"/>
      <c r="AT338" s="198" t="s">
        <v>140</v>
      </c>
      <c r="AU338" s="198" t="s">
        <v>86</v>
      </c>
      <c r="AV338" s="13" t="s">
        <v>84</v>
      </c>
      <c r="AW338" s="13" t="s">
        <v>36</v>
      </c>
      <c r="AX338" s="13" t="s">
        <v>76</v>
      </c>
      <c r="AY338" s="198" t="s">
        <v>131</v>
      </c>
    </row>
    <row r="339" spans="1:65" s="14" customFormat="1" x14ac:dyDescent="0.2">
      <c r="B339" s="199"/>
      <c r="C339" s="200"/>
      <c r="D339" s="190" t="s">
        <v>140</v>
      </c>
      <c r="E339" s="201" t="s">
        <v>28</v>
      </c>
      <c r="F339" s="202" t="s">
        <v>504</v>
      </c>
      <c r="G339" s="200"/>
      <c r="H339" s="203">
        <v>2.2999999999999998</v>
      </c>
      <c r="I339" s="204"/>
      <c r="J339" s="200"/>
      <c r="K339" s="200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140</v>
      </c>
      <c r="AU339" s="209" t="s">
        <v>86</v>
      </c>
      <c r="AV339" s="14" t="s">
        <v>86</v>
      </c>
      <c r="AW339" s="14" t="s">
        <v>36</v>
      </c>
      <c r="AX339" s="14" t="s">
        <v>84</v>
      </c>
      <c r="AY339" s="209" t="s">
        <v>131</v>
      </c>
    </row>
    <row r="340" spans="1:65" s="2" customFormat="1" ht="24" x14ac:dyDescent="0.2">
      <c r="A340" s="36"/>
      <c r="B340" s="37"/>
      <c r="C340" s="175" t="s">
        <v>505</v>
      </c>
      <c r="D340" s="175" t="s">
        <v>133</v>
      </c>
      <c r="E340" s="176" t="s">
        <v>506</v>
      </c>
      <c r="F340" s="177" t="s">
        <v>507</v>
      </c>
      <c r="G340" s="178" t="s">
        <v>508</v>
      </c>
      <c r="H340" s="179">
        <v>50</v>
      </c>
      <c r="I340" s="180"/>
      <c r="J340" s="181">
        <f>ROUND(I340*H340,2)</f>
        <v>0</v>
      </c>
      <c r="K340" s="177" t="s">
        <v>137</v>
      </c>
      <c r="L340" s="41"/>
      <c r="M340" s="182" t="s">
        <v>28</v>
      </c>
      <c r="N340" s="183" t="s">
        <v>47</v>
      </c>
      <c r="O340" s="66"/>
      <c r="P340" s="184">
        <f>O340*H340</f>
        <v>0</v>
      </c>
      <c r="Q340" s="184">
        <v>0</v>
      </c>
      <c r="R340" s="184">
        <f>Q340*H340</f>
        <v>0</v>
      </c>
      <c r="S340" s="184">
        <v>1E-3</v>
      </c>
      <c r="T340" s="185">
        <f>S340*H340</f>
        <v>0.05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86" t="s">
        <v>231</v>
      </c>
      <c r="AT340" s="186" t="s">
        <v>133</v>
      </c>
      <c r="AU340" s="186" t="s">
        <v>86</v>
      </c>
      <c r="AY340" s="19" t="s">
        <v>131</v>
      </c>
      <c r="BE340" s="187">
        <f>IF(N340="základní",J340,0)</f>
        <v>0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84</v>
      </c>
      <c r="BK340" s="187">
        <f>ROUND(I340*H340,2)</f>
        <v>0</v>
      </c>
      <c r="BL340" s="19" t="s">
        <v>231</v>
      </c>
      <c r="BM340" s="186" t="s">
        <v>509</v>
      </c>
    </row>
    <row r="341" spans="1:65" s="13" customFormat="1" x14ac:dyDescent="0.2">
      <c r="B341" s="188"/>
      <c r="C341" s="189"/>
      <c r="D341" s="190" t="s">
        <v>140</v>
      </c>
      <c r="E341" s="191" t="s">
        <v>28</v>
      </c>
      <c r="F341" s="192" t="s">
        <v>141</v>
      </c>
      <c r="G341" s="189"/>
      <c r="H341" s="191" t="s">
        <v>28</v>
      </c>
      <c r="I341" s="193"/>
      <c r="J341" s="189"/>
      <c r="K341" s="189"/>
      <c r="L341" s="194"/>
      <c r="M341" s="195"/>
      <c r="N341" s="196"/>
      <c r="O341" s="196"/>
      <c r="P341" s="196"/>
      <c r="Q341" s="196"/>
      <c r="R341" s="196"/>
      <c r="S341" s="196"/>
      <c r="T341" s="197"/>
      <c r="AT341" s="198" t="s">
        <v>140</v>
      </c>
      <c r="AU341" s="198" t="s">
        <v>86</v>
      </c>
      <c r="AV341" s="13" t="s">
        <v>84</v>
      </c>
      <c r="AW341" s="13" t="s">
        <v>36</v>
      </c>
      <c r="AX341" s="13" t="s">
        <v>76</v>
      </c>
      <c r="AY341" s="198" t="s">
        <v>131</v>
      </c>
    </row>
    <row r="342" spans="1:65" s="14" customFormat="1" x14ac:dyDescent="0.2">
      <c r="B342" s="199"/>
      <c r="C342" s="200"/>
      <c r="D342" s="190" t="s">
        <v>140</v>
      </c>
      <c r="E342" s="201" t="s">
        <v>28</v>
      </c>
      <c r="F342" s="202" t="s">
        <v>510</v>
      </c>
      <c r="G342" s="200"/>
      <c r="H342" s="203">
        <v>50</v>
      </c>
      <c r="I342" s="204"/>
      <c r="J342" s="200"/>
      <c r="K342" s="200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140</v>
      </c>
      <c r="AU342" s="209" t="s">
        <v>86</v>
      </c>
      <c r="AV342" s="14" t="s">
        <v>86</v>
      </c>
      <c r="AW342" s="14" t="s">
        <v>36</v>
      </c>
      <c r="AX342" s="14" t="s">
        <v>84</v>
      </c>
      <c r="AY342" s="209" t="s">
        <v>131</v>
      </c>
    </row>
    <row r="343" spans="1:65" s="2" customFormat="1" ht="33" customHeight="1" x14ac:dyDescent="0.2">
      <c r="A343" s="36"/>
      <c r="B343" s="37"/>
      <c r="C343" s="175" t="s">
        <v>511</v>
      </c>
      <c r="D343" s="175" t="s">
        <v>133</v>
      </c>
      <c r="E343" s="176" t="s">
        <v>512</v>
      </c>
      <c r="F343" s="177" t="s">
        <v>513</v>
      </c>
      <c r="G343" s="178" t="s">
        <v>508</v>
      </c>
      <c r="H343" s="179">
        <v>2028.9680000000001</v>
      </c>
      <c r="I343" s="180"/>
      <c r="J343" s="181">
        <f>ROUND(I343*H343,2)</f>
        <v>0</v>
      </c>
      <c r="K343" s="177" t="s">
        <v>137</v>
      </c>
      <c r="L343" s="41"/>
      <c r="M343" s="182" t="s">
        <v>28</v>
      </c>
      <c r="N343" s="183" t="s">
        <v>47</v>
      </c>
      <c r="O343" s="66"/>
      <c r="P343" s="184">
        <f>O343*H343</f>
        <v>0</v>
      </c>
      <c r="Q343" s="184">
        <v>0</v>
      </c>
      <c r="R343" s="184">
        <f>Q343*H343</f>
        <v>0</v>
      </c>
      <c r="S343" s="184">
        <v>1E-3</v>
      </c>
      <c r="T343" s="185">
        <f>S343*H343</f>
        <v>2.0289680000000003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231</v>
      </c>
      <c r="AT343" s="186" t="s">
        <v>133</v>
      </c>
      <c r="AU343" s="186" t="s">
        <v>86</v>
      </c>
      <c r="AY343" s="19" t="s">
        <v>131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84</v>
      </c>
      <c r="BK343" s="187">
        <f>ROUND(I343*H343,2)</f>
        <v>0</v>
      </c>
      <c r="BL343" s="19" t="s">
        <v>231</v>
      </c>
      <c r="BM343" s="186" t="s">
        <v>514</v>
      </c>
    </row>
    <row r="344" spans="1:65" s="13" customFormat="1" x14ac:dyDescent="0.2">
      <c r="B344" s="188"/>
      <c r="C344" s="189"/>
      <c r="D344" s="190" t="s">
        <v>140</v>
      </c>
      <c r="E344" s="191" t="s">
        <v>28</v>
      </c>
      <c r="F344" s="192" t="s">
        <v>141</v>
      </c>
      <c r="G344" s="189"/>
      <c r="H344" s="191" t="s">
        <v>28</v>
      </c>
      <c r="I344" s="193"/>
      <c r="J344" s="189"/>
      <c r="K344" s="189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140</v>
      </c>
      <c r="AU344" s="198" t="s">
        <v>86</v>
      </c>
      <c r="AV344" s="13" t="s">
        <v>84</v>
      </c>
      <c r="AW344" s="13" t="s">
        <v>36</v>
      </c>
      <c r="AX344" s="13" t="s">
        <v>76</v>
      </c>
      <c r="AY344" s="198" t="s">
        <v>131</v>
      </c>
    </row>
    <row r="345" spans="1:65" s="14" customFormat="1" x14ac:dyDescent="0.2">
      <c r="B345" s="199"/>
      <c r="C345" s="200"/>
      <c r="D345" s="190" t="s">
        <v>140</v>
      </c>
      <c r="E345" s="201" t="s">
        <v>28</v>
      </c>
      <c r="F345" s="202" t="s">
        <v>515</v>
      </c>
      <c r="G345" s="200"/>
      <c r="H345" s="203">
        <v>780</v>
      </c>
      <c r="I345" s="204"/>
      <c r="J345" s="200"/>
      <c r="K345" s="200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140</v>
      </c>
      <c r="AU345" s="209" t="s">
        <v>86</v>
      </c>
      <c r="AV345" s="14" t="s">
        <v>86</v>
      </c>
      <c r="AW345" s="14" t="s">
        <v>36</v>
      </c>
      <c r="AX345" s="14" t="s">
        <v>76</v>
      </c>
      <c r="AY345" s="209" t="s">
        <v>131</v>
      </c>
    </row>
    <row r="346" spans="1:65" s="14" customFormat="1" x14ac:dyDescent="0.2">
      <c r="B346" s="199"/>
      <c r="C346" s="200"/>
      <c r="D346" s="190" t="s">
        <v>140</v>
      </c>
      <c r="E346" s="201" t="s">
        <v>28</v>
      </c>
      <c r="F346" s="202" t="s">
        <v>516</v>
      </c>
      <c r="G346" s="200"/>
      <c r="H346" s="203">
        <v>324</v>
      </c>
      <c r="I346" s="204"/>
      <c r="J346" s="200"/>
      <c r="K346" s="200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140</v>
      </c>
      <c r="AU346" s="209" t="s">
        <v>86</v>
      </c>
      <c r="AV346" s="14" t="s">
        <v>86</v>
      </c>
      <c r="AW346" s="14" t="s">
        <v>36</v>
      </c>
      <c r="AX346" s="14" t="s">
        <v>76</v>
      </c>
      <c r="AY346" s="209" t="s">
        <v>131</v>
      </c>
    </row>
    <row r="347" spans="1:65" s="14" customFormat="1" x14ac:dyDescent="0.2">
      <c r="B347" s="199"/>
      <c r="C347" s="200"/>
      <c r="D347" s="190" t="s">
        <v>140</v>
      </c>
      <c r="E347" s="201" t="s">
        <v>28</v>
      </c>
      <c r="F347" s="202" t="s">
        <v>517</v>
      </c>
      <c r="G347" s="200"/>
      <c r="H347" s="203">
        <v>924.96799999999996</v>
      </c>
      <c r="I347" s="204"/>
      <c r="J347" s="200"/>
      <c r="K347" s="200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140</v>
      </c>
      <c r="AU347" s="209" t="s">
        <v>86</v>
      </c>
      <c r="AV347" s="14" t="s">
        <v>86</v>
      </c>
      <c r="AW347" s="14" t="s">
        <v>36</v>
      </c>
      <c r="AX347" s="14" t="s">
        <v>76</v>
      </c>
      <c r="AY347" s="209" t="s">
        <v>131</v>
      </c>
    </row>
    <row r="348" spans="1:65" s="15" customFormat="1" x14ac:dyDescent="0.2">
      <c r="B348" s="210"/>
      <c r="C348" s="211"/>
      <c r="D348" s="190" t="s">
        <v>140</v>
      </c>
      <c r="E348" s="212" t="s">
        <v>28</v>
      </c>
      <c r="F348" s="213" t="s">
        <v>145</v>
      </c>
      <c r="G348" s="211"/>
      <c r="H348" s="214">
        <v>2028.9680000000001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140</v>
      </c>
      <c r="AU348" s="220" t="s">
        <v>86</v>
      </c>
      <c r="AV348" s="15" t="s">
        <v>138</v>
      </c>
      <c r="AW348" s="15" t="s">
        <v>36</v>
      </c>
      <c r="AX348" s="15" t="s">
        <v>84</v>
      </c>
      <c r="AY348" s="220" t="s">
        <v>131</v>
      </c>
    </row>
    <row r="349" spans="1:65" s="2" customFormat="1" ht="33" customHeight="1" x14ac:dyDescent="0.2">
      <c r="A349" s="36"/>
      <c r="B349" s="37"/>
      <c r="C349" s="175" t="s">
        <v>518</v>
      </c>
      <c r="D349" s="175" t="s">
        <v>133</v>
      </c>
      <c r="E349" s="176" t="s">
        <v>519</v>
      </c>
      <c r="F349" s="177" t="s">
        <v>520</v>
      </c>
      <c r="G349" s="178" t="s">
        <v>508</v>
      </c>
      <c r="H349" s="179">
        <v>5600</v>
      </c>
      <c r="I349" s="180"/>
      <c r="J349" s="181">
        <f>ROUND(I349*H349,2)</f>
        <v>0</v>
      </c>
      <c r="K349" s="177" t="s">
        <v>137</v>
      </c>
      <c r="L349" s="41"/>
      <c r="M349" s="182" t="s">
        <v>28</v>
      </c>
      <c r="N349" s="183" t="s">
        <v>47</v>
      </c>
      <c r="O349" s="66"/>
      <c r="P349" s="184">
        <f>O349*H349</f>
        <v>0</v>
      </c>
      <c r="Q349" s="184">
        <v>0</v>
      </c>
      <c r="R349" s="184">
        <f>Q349*H349</f>
        <v>0</v>
      </c>
      <c r="S349" s="184">
        <v>1E-3</v>
      </c>
      <c r="T349" s="185">
        <f>S349*H349</f>
        <v>5.6000000000000005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86" t="s">
        <v>231</v>
      </c>
      <c r="AT349" s="186" t="s">
        <v>133</v>
      </c>
      <c r="AU349" s="186" t="s">
        <v>86</v>
      </c>
      <c r="AY349" s="19" t="s">
        <v>131</v>
      </c>
      <c r="BE349" s="187">
        <f>IF(N349="základní",J349,0)</f>
        <v>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9" t="s">
        <v>84</v>
      </c>
      <c r="BK349" s="187">
        <f>ROUND(I349*H349,2)</f>
        <v>0</v>
      </c>
      <c r="BL349" s="19" t="s">
        <v>231</v>
      </c>
      <c r="BM349" s="186" t="s">
        <v>521</v>
      </c>
    </row>
    <row r="350" spans="1:65" s="13" customFormat="1" x14ac:dyDescent="0.2">
      <c r="B350" s="188"/>
      <c r="C350" s="189"/>
      <c r="D350" s="190" t="s">
        <v>140</v>
      </c>
      <c r="E350" s="191" t="s">
        <v>28</v>
      </c>
      <c r="F350" s="192" t="s">
        <v>141</v>
      </c>
      <c r="G350" s="189"/>
      <c r="H350" s="191" t="s">
        <v>28</v>
      </c>
      <c r="I350" s="193"/>
      <c r="J350" s="189"/>
      <c r="K350" s="189"/>
      <c r="L350" s="194"/>
      <c r="M350" s="195"/>
      <c r="N350" s="196"/>
      <c r="O350" s="196"/>
      <c r="P350" s="196"/>
      <c r="Q350" s="196"/>
      <c r="R350" s="196"/>
      <c r="S350" s="196"/>
      <c r="T350" s="197"/>
      <c r="AT350" s="198" t="s">
        <v>140</v>
      </c>
      <c r="AU350" s="198" t="s">
        <v>86</v>
      </c>
      <c r="AV350" s="13" t="s">
        <v>84</v>
      </c>
      <c r="AW350" s="13" t="s">
        <v>36</v>
      </c>
      <c r="AX350" s="13" t="s">
        <v>76</v>
      </c>
      <c r="AY350" s="198" t="s">
        <v>131</v>
      </c>
    </row>
    <row r="351" spans="1:65" s="14" customFormat="1" x14ac:dyDescent="0.2">
      <c r="B351" s="199"/>
      <c r="C351" s="200"/>
      <c r="D351" s="190" t="s">
        <v>140</v>
      </c>
      <c r="E351" s="201" t="s">
        <v>28</v>
      </c>
      <c r="F351" s="202" t="s">
        <v>522</v>
      </c>
      <c r="G351" s="200"/>
      <c r="H351" s="203">
        <v>5600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140</v>
      </c>
      <c r="AU351" s="209" t="s">
        <v>86</v>
      </c>
      <c r="AV351" s="14" t="s">
        <v>86</v>
      </c>
      <c r="AW351" s="14" t="s">
        <v>36</v>
      </c>
      <c r="AX351" s="14" t="s">
        <v>84</v>
      </c>
      <c r="AY351" s="209" t="s">
        <v>131</v>
      </c>
    </row>
    <row r="352" spans="1:65" s="2" customFormat="1" ht="24" x14ac:dyDescent="0.2">
      <c r="A352" s="36"/>
      <c r="B352" s="37"/>
      <c r="C352" s="175" t="s">
        <v>523</v>
      </c>
      <c r="D352" s="175" t="s">
        <v>133</v>
      </c>
      <c r="E352" s="176" t="s">
        <v>524</v>
      </c>
      <c r="F352" s="177" t="s">
        <v>525</v>
      </c>
      <c r="G352" s="178" t="s">
        <v>508</v>
      </c>
      <c r="H352" s="179">
        <v>100</v>
      </c>
      <c r="I352" s="180"/>
      <c r="J352" s="181">
        <f>ROUND(I352*H352,2)</f>
        <v>0</v>
      </c>
      <c r="K352" s="177" t="s">
        <v>137</v>
      </c>
      <c r="L352" s="41"/>
      <c r="M352" s="182" t="s">
        <v>28</v>
      </c>
      <c r="N352" s="183" t="s">
        <v>47</v>
      </c>
      <c r="O352" s="66"/>
      <c r="P352" s="184">
        <f>O352*H352</f>
        <v>0</v>
      </c>
      <c r="Q352" s="184">
        <v>0</v>
      </c>
      <c r="R352" s="184">
        <f>Q352*H352</f>
        <v>0</v>
      </c>
      <c r="S352" s="184">
        <v>1E-3</v>
      </c>
      <c r="T352" s="185">
        <f>S352*H352</f>
        <v>0.1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231</v>
      </c>
      <c r="AT352" s="186" t="s">
        <v>133</v>
      </c>
      <c r="AU352" s="186" t="s">
        <v>86</v>
      </c>
      <c r="AY352" s="19" t="s">
        <v>131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84</v>
      </c>
      <c r="BK352" s="187">
        <f>ROUND(I352*H352,2)</f>
        <v>0</v>
      </c>
      <c r="BL352" s="19" t="s">
        <v>231</v>
      </c>
      <c r="BM352" s="186" t="s">
        <v>526</v>
      </c>
    </row>
    <row r="353" spans="1:65" s="13" customFormat="1" x14ac:dyDescent="0.2">
      <c r="B353" s="188"/>
      <c r="C353" s="189"/>
      <c r="D353" s="190" t="s">
        <v>140</v>
      </c>
      <c r="E353" s="191" t="s">
        <v>28</v>
      </c>
      <c r="F353" s="192" t="s">
        <v>141</v>
      </c>
      <c r="G353" s="189"/>
      <c r="H353" s="191" t="s">
        <v>28</v>
      </c>
      <c r="I353" s="193"/>
      <c r="J353" s="189"/>
      <c r="K353" s="189"/>
      <c r="L353" s="194"/>
      <c r="M353" s="195"/>
      <c r="N353" s="196"/>
      <c r="O353" s="196"/>
      <c r="P353" s="196"/>
      <c r="Q353" s="196"/>
      <c r="R353" s="196"/>
      <c r="S353" s="196"/>
      <c r="T353" s="197"/>
      <c r="AT353" s="198" t="s">
        <v>140</v>
      </c>
      <c r="AU353" s="198" t="s">
        <v>86</v>
      </c>
      <c r="AV353" s="13" t="s">
        <v>84</v>
      </c>
      <c r="AW353" s="13" t="s">
        <v>36</v>
      </c>
      <c r="AX353" s="13" t="s">
        <v>76</v>
      </c>
      <c r="AY353" s="198" t="s">
        <v>131</v>
      </c>
    </row>
    <row r="354" spans="1:65" s="14" customFormat="1" x14ac:dyDescent="0.2">
      <c r="B354" s="199"/>
      <c r="C354" s="200"/>
      <c r="D354" s="190" t="s">
        <v>140</v>
      </c>
      <c r="E354" s="201" t="s">
        <v>28</v>
      </c>
      <c r="F354" s="202" t="s">
        <v>510</v>
      </c>
      <c r="G354" s="200"/>
      <c r="H354" s="203">
        <v>50</v>
      </c>
      <c r="I354" s="204"/>
      <c r="J354" s="200"/>
      <c r="K354" s="200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140</v>
      </c>
      <c r="AU354" s="209" t="s">
        <v>86</v>
      </c>
      <c r="AV354" s="14" t="s">
        <v>86</v>
      </c>
      <c r="AW354" s="14" t="s">
        <v>36</v>
      </c>
      <c r="AX354" s="14" t="s">
        <v>76</v>
      </c>
      <c r="AY354" s="209" t="s">
        <v>131</v>
      </c>
    </row>
    <row r="355" spans="1:65" s="14" customFormat="1" ht="22.5" x14ac:dyDescent="0.2">
      <c r="B355" s="199"/>
      <c r="C355" s="200"/>
      <c r="D355" s="190" t="s">
        <v>140</v>
      </c>
      <c r="E355" s="201" t="s">
        <v>28</v>
      </c>
      <c r="F355" s="202" t="s">
        <v>527</v>
      </c>
      <c r="G355" s="200"/>
      <c r="H355" s="203">
        <v>50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140</v>
      </c>
      <c r="AU355" s="209" t="s">
        <v>86</v>
      </c>
      <c r="AV355" s="14" t="s">
        <v>86</v>
      </c>
      <c r="AW355" s="14" t="s">
        <v>36</v>
      </c>
      <c r="AX355" s="14" t="s">
        <v>76</v>
      </c>
      <c r="AY355" s="209" t="s">
        <v>131</v>
      </c>
    </row>
    <row r="356" spans="1:65" s="15" customFormat="1" x14ac:dyDescent="0.2">
      <c r="B356" s="210"/>
      <c r="C356" s="211"/>
      <c r="D356" s="190" t="s">
        <v>140</v>
      </c>
      <c r="E356" s="212" t="s">
        <v>28</v>
      </c>
      <c r="F356" s="213" t="s">
        <v>145</v>
      </c>
      <c r="G356" s="211"/>
      <c r="H356" s="214">
        <v>100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140</v>
      </c>
      <c r="AU356" s="220" t="s">
        <v>86</v>
      </c>
      <c r="AV356" s="15" t="s">
        <v>138</v>
      </c>
      <c r="AW356" s="15" t="s">
        <v>36</v>
      </c>
      <c r="AX356" s="15" t="s">
        <v>84</v>
      </c>
      <c r="AY356" s="220" t="s">
        <v>131</v>
      </c>
    </row>
    <row r="357" spans="1:65" s="12" customFormat="1" ht="22.9" customHeight="1" x14ac:dyDescent="0.2">
      <c r="B357" s="159"/>
      <c r="C357" s="160"/>
      <c r="D357" s="161" t="s">
        <v>75</v>
      </c>
      <c r="E357" s="173" t="s">
        <v>528</v>
      </c>
      <c r="F357" s="173" t="s">
        <v>529</v>
      </c>
      <c r="G357" s="160"/>
      <c r="H357" s="160"/>
      <c r="I357" s="163"/>
      <c r="J357" s="174">
        <f>BK357</f>
        <v>0</v>
      </c>
      <c r="K357" s="160"/>
      <c r="L357" s="165"/>
      <c r="M357" s="166"/>
      <c r="N357" s="167"/>
      <c r="O357" s="167"/>
      <c r="P357" s="168">
        <f>SUM(P358:P360)</f>
        <v>0</v>
      </c>
      <c r="Q357" s="167"/>
      <c r="R357" s="168">
        <f>SUM(R358:R360)</f>
        <v>0</v>
      </c>
      <c r="S357" s="167"/>
      <c r="T357" s="169">
        <f>SUM(T358:T360)</f>
        <v>0.08</v>
      </c>
      <c r="AR357" s="170" t="s">
        <v>86</v>
      </c>
      <c r="AT357" s="171" t="s">
        <v>75</v>
      </c>
      <c r="AU357" s="171" t="s">
        <v>84</v>
      </c>
      <c r="AY357" s="170" t="s">
        <v>131</v>
      </c>
      <c r="BK357" s="172">
        <f>SUM(BK358:BK360)</f>
        <v>0</v>
      </c>
    </row>
    <row r="358" spans="1:65" s="2" customFormat="1" ht="24" x14ac:dyDescent="0.2">
      <c r="A358" s="36"/>
      <c r="B358" s="37"/>
      <c r="C358" s="175" t="s">
        <v>530</v>
      </c>
      <c r="D358" s="175" t="s">
        <v>133</v>
      </c>
      <c r="E358" s="176" t="s">
        <v>531</v>
      </c>
      <c r="F358" s="177" t="s">
        <v>532</v>
      </c>
      <c r="G358" s="178" t="s">
        <v>352</v>
      </c>
      <c r="H358" s="179">
        <v>1</v>
      </c>
      <c r="I358" s="180"/>
      <c r="J358" s="181">
        <f>ROUND(I358*H358,2)</f>
        <v>0</v>
      </c>
      <c r="K358" s="177" t="s">
        <v>137</v>
      </c>
      <c r="L358" s="41"/>
      <c r="M358" s="182" t="s">
        <v>28</v>
      </c>
      <c r="N358" s="183" t="s">
        <v>47</v>
      </c>
      <c r="O358" s="66"/>
      <c r="P358" s="184">
        <f>O358*H358</f>
        <v>0</v>
      </c>
      <c r="Q358" s="184">
        <v>0</v>
      </c>
      <c r="R358" s="184">
        <f>Q358*H358</f>
        <v>0</v>
      </c>
      <c r="S358" s="184">
        <v>0.08</v>
      </c>
      <c r="T358" s="185">
        <f>S358*H358</f>
        <v>0.08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231</v>
      </c>
      <c r="AT358" s="186" t="s">
        <v>133</v>
      </c>
      <c r="AU358" s="186" t="s">
        <v>86</v>
      </c>
      <c r="AY358" s="19" t="s">
        <v>131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84</v>
      </c>
      <c r="BK358" s="187">
        <f>ROUND(I358*H358,2)</f>
        <v>0</v>
      </c>
      <c r="BL358" s="19" t="s">
        <v>231</v>
      </c>
      <c r="BM358" s="186" t="s">
        <v>533</v>
      </c>
    </row>
    <row r="359" spans="1:65" s="13" customFormat="1" x14ac:dyDescent="0.2">
      <c r="B359" s="188"/>
      <c r="C359" s="189"/>
      <c r="D359" s="190" t="s">
        <v>140</v>
      </c>
      <c r="E359" s="191" t="s">
        <v>28</v>
      </c>
      <c r="F359" s="192" t="s">
        <v>141</v>
      </c>
      <c r="G359" s="189"/>
      <c r="H359" s="191" t="s">
        <v>28</v>
      </c>
      <c r="I359" s="193"/>
      <c r="J359" s="189"/>
      <c r="K359" s="189"/>
      <c r="L359" s="194"/>
      <c r="M359" s="195"/>
      <c r="N359" s="196"/>
      <c r="O359" s="196"/>
      <c r="P359" s="196"/>
      <c r="Q359" s="196"/>
      <c r="R359" s="196"/>
      <c r="S359" s="196"/>
      <c r="T359" s="197"/>
      <c r="AT359" s="198" t="s">
        <v>140</v>
      </c>
      <c r="AU359" s="198" t="s">
        <v>86</v>
      </c>
      <c r="AV359" s="13" t="s">
        <v>84</v>
      </c>
      <c r="AW359" s="13" t="s">
        <v>36</v>
      </c>
      <c r="AX359" s="13" t="s">
        <v>76</v>
      </c>
      <c r="AY359" s="198" t="s">
        <v>131</v>
      </c>
    </row>
    <row r="360" spans="1:65" s="14" customFormat="1" x14ac:dyDescent="0.2">
      <c r="B360" s="199"/>
      <c r="C360" s="200"/>
      <c r="D360" s="190" t="s">
        <v>140</v>
      </c>
      <c r="E360" s="201" t="s">
        <v>28</v>
      </c>
      <c r="F360" s="202" t="s">
        <v>534</v>
      </c>
      <c r="G360" s="200"/>
      <c r="H360" s="203">
        <v>1</v>
      </c>
      <c r="I360" s="204"/>
      <c r="J360" s="200"/>
      <c r="K360" s="200"/>
      <c r="L360" s="205"/>
      <c r="M360" s="231"/>
      <c r="N360" s="232"/>
      <c r="O360" s="232"/>
      <c r="P360" s="232"/>
      <c r="Q360" s="232"/>
      <c r="R360" s="232"/>
      <c r="S360" s="232"/>
      <c r="T360" s="233"/>
      <c r="AT360" s="209" t="s">
        <v>140</v>
      </c>
      <c r="AU360" s="209" t="s">
        <v>86</v>
      </c>
      <c r="AV360" s="14" t="s">
        <v>86</v>
      </c>
      <c r="AW360" s="14" t="s">
        <v>36</v>
      </c>
      <c r="AX360" s="14" t="s">
        <v>84</v>
      </c>
      <c r="AY360" s="209" t="s">
        <v>131</v>
      </c>
    </row>
    <row r="361" spans="1:65" s="2" customFormat="1" ht="6.95" customHeight="1" x14ac:dyDescent="0.2">
      <c r="A361" s="36"/>
      <c r="B361" s="49"/>
      <c r="C361" s="50"/>
      <c r="D361" s="50"/>
      <c r="E361" s="50"/>
      <c r="F361" s="50"/>
      <c r="G361" s="50"/>
      <c r="H361" s="50"/>
      <c r="I361" s="50"/>
      <c r="J361" s="50"/>
      <c r="K361" s="50"/>
      <c r="L361" s="41"/>
      <c r="M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</row>
  </sheetData>
  <sheetProtection algorithmName="SHA-512" hashValue="iq9bOueVe72kqB29iah1ptlHAVWfvA0YDnKrfuSEmeIx84/cScLJENvLt046O0XjiKDreZx8phiEgsNobsWA4w==" saltValue="rEsqqA42YRnXC0/b8bMLfsA3//PK4wnXwyCQPt5wpawh3dIqpsdUSNTy+oGU3/J3xh3N/blPTh0DWfXrUs2TdA==" spinCount="100000" sheet="1" objects="1" scenarios="1" formatColumns="0" formatRows="0" autoFilter="0"/>
  <autoFilter ref="C93:K360" xr:uid="{00000000-0009-0000-0000-000001000000}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706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89</v>
      </c>
      <c r="AZ2" s="234" t="s">
        <v>535</v>
      </c>
      <c r="BA2" s="234" t="s">
        <v>536</v>
      </c>
      <c r="BB2" s="234" t="s">
        <v>148</v>
      </c>
      <c r="BC2" s="234" t="s">
        <v>537</v>
      </c>
      <c r="BD2" s="234" t="s">
        <v>151</v>
      </c>
    </row>
    <row r="3" spans="1:5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86</v>
      </c>
      <c r="AZ3" s="234" t="s">
        <v>538</v>
      </c>
      <c r="BA3" s="234" t="s">
        <v>539</v>
      </c>
      <c r="BB3" s="234" t="s">
        <v>148</v>
      </c>
      <c r="BC3" s="234" t="s">
        <v>540</v>
      </c>
      <c r="BD3" s="234" t="s">
        <v>86</v>
      </c>
    </row>
    <row r="4" spans="1:56" s="1" customFormat="1" ht="24.95" customHeight="1" x14ac:dyDescent="0.2">
      <c r="B4" s="22"/>
      <c r="D4" s="105" t="s">
        <v>93</v>
      </c>
      <c r="L4" s="22"/>
      <c r="M4" s="106" t="s">
        <v>10</v>
      </c>
      <c r="AT4" s="19" t="s">
        <v>4</v>
      </c>
      <c r="AZ4" s="234" t="s">
        <v>541</v>
      </c>
      <c r="BA4" s="234" t="s">
        <v>542</v>
      </c>
      <c r="BB4" s="234" t="s">
        <v>148</v>
      </c>
      <c r="BC4" s="234" t="s">
        <v>543</v>
      </c>
      <c r="BD4" s="234" t="s">
        <v>86</v>
      </c>
    </row>
    <row r="5" spans="1:56" s="1" customFormat="1" ht="6.95" customHeight="1" x14ac:dyDescent="0.2">
      <c r="B5" s="22"/>
      <c r="L5" s="22"/>
      <c r="AZ5" s="234" t="s">
        <v>544</v>
      </c>
      <c r="BA5" s="234" t="s">
        <v>545</v>
      </c>
      <c r="BB5" s="234" t="s">
        <v>136</v>
      </c>
      <c r="BC5" s="234" t="s">
        <v>546</v>
      </c>
      <c r="BD5" s="234" t="s">
        <v>151</v>
      </c>
    </row>
    <row r="6" spans="1:56" s="1" customFormat="1" ht="12" customHeight="1" x14ac:dyDescent="0.2">
      <c r="B6" s="22"/>
      <c r="D6" s="107" t="s">
        <v>16</v>
      </c>
      <c r="L6" s="22"/>
      <c r="AZ6" s="234" t="s">
        <v>547</v>
      </c>
      <c r="BA6" s="234" t="s">
        <v>548</v>
      </c>
      <c r="BB6" s="234" t="s">
        <v>136</v>
      </c>
      <c r="BC6" s="234" t="s">
        <v>549</v>
      </c>
      <c r="BD6" s="234" t="s">
        <v>151</v>
      </c>
    </row>
    <row r="7" spans="1:56" s="1" customFormat="1" ht="16.5" customHeight="1" x14ac:dyDescent="0.2">
      <c r="B7" s="22"/>
      <c r="E7" s="390" t="str">
        <f>'Rekapitulace stavby'!K6</f>
        <v>Spolkové zázemí na hřišti - Hynčice</v>
      </c>
      <c r="F7" s="391"/>
      <c r="G7" s="391"/>
      <c r="H7" s="391"/>
      <c r="L7" s="22"/>
      <c r="AZ7" s="234" t="s">
        <v>550</v>
      </c>
      <c r="BA7" s="234" t="s">
        <v>551</v>
      </c>
      <c r="BB7" s="234" t="s">
        <v>136</v>
      </c>
      <c r="BC7" s="234" t="s">
        <v>552</v>
      </c>
      <c r="BD7" s="234" t="s">
        <v>151</v>
      </c>
    </row>
    <row r="8" spans="1:56" s="2" customFormat="1" ht="12" customHeight="1" x14ac:dyDescent="0.2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234" t="s">
        <v>553</v>
      </c>
      <c r="BA8" s="234" t="s">
        <v>554</v>
      </c>
      <c r="BB8" s="234" t="s">
        <v>136</v>
      </c>
      <c r="BC8" s="234" t="s">
        <v>555</v>
      </c>
      <c r="BD8" s="234" t="s">
        <v>86</v>
      </c>
    </row>
    <row r="9" spans="1:56" s="2" customFormat="1" ht="16.5" customHeight="1" x14ac:dyDescent="0.2">
      <c r="A9" s="36"/>
      <c r="B9" s="41"/>
      <c r="C9" s="36"/>
      <c r="D9" s="36"/>
      <c r="E9" s="392" t="s">
        <v>556</v>
      </c>
      <c r="F9" s="393"/>
      <c r="G9" s="393"/>
      <c r="H9" s="39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234" t="s">
        <v>557</v>
      </c>
      <c r="BA9" s="234" t="s">
        <v>558</v>
      </c>
      <c r="BB9" s="234" t="s">
        <v>136</v>
      </c>
      <c r="BC9" s="234" t="s">
        <v>559</v>
      </c>
      <c r="BD9" s="234" t="s">
        <v>151</v>
      </c>
    </row>
    <row r="10" spans="1:5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234" t="s">
        <v>560</v>
      </c>
      <c r="BA10" s="234" t="s">
        <v>561</v>
      </c>
      <c r="BB10" s="234" t="s">
        <v>136</v>
      </c>
      <c r="BC10" s="234" t="s">
        <v>562</v>
      </c>
      <c r="BD10" s="234" t="s">
        <v>151</v>
      </c>
    </row>
    <row r="11" spans="1:5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28</v>
      </c>
      <c r="G11" s="36"/>
      <c r="H11" s="36"/>
      <c r="I11" s="107" t="s">
        <v>20</v>
      </c>
      <c r="J11" s="109" t="s">
        <v>28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234" t="s">
        <v>563</v>
      </c>
      <c r="BA11" s="234" t="s">
        <v>564</v>
      </c>
      <c r="BB11" s="234" t="s">
        <v>136</v>
      </c>
      <c r="BC11" s="234" t="s">
        <v>565</v>
      </c>
      <c r="BD11" s="234" t="s">
        <v>151</v>
      </c>
    </row>
    <row r="12" spans="1:5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5. 3. 2021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234" t="s">
        <v>566</v>
      </c>
      <c r="BA12" s="234" t="s">
        <v>567</v>
      </c>
      <c r="BB12" s="234" t="s">
        <v>136</v>
      </c>
      <c r="BC12" s="234" t="s">
        <v>568</v>
      </c>
      <c r="BD12" s="234" t="s">
        <v>151</v>
      </c>
    </row>
    <row r="13" spans="1:5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234" t="s">
        <v>569</v>
      </c>
      <c r="BA13" s="234" t="s">
        <v>570</v>
      </c>
      <c r="BB13" s="234" t="s">
        <v>136</v>
      </c>
      <c r="BC13" s="234" t="s">
        <v>571</v>
      </c>
      <c r="BD13" s="234" t="s">
        <v>86</v>
      </c>
    </row>
    <row r="14" spans="1:56" s="2" customFormat="1" ht="12" customHeight="1" x14ac:dyDescent="0.2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28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234" t="s">
        <v>572</v>
      </c>
      <c r="BA14" s="234" t="s">
        <v>573</v>
      </c>
      <c r="BB14" s="234" t="s">
        <v>574</v>
      </c>
      <c r="BC14" s="234" t="s">
        <v>575</v>
      </c>
      <c r="BD14" s="234" t="s">
        <v>151</v>
      </c>
    </row>
    <row r="15" spans="1:56" s="2" customFormat="1" ht="18" customHeight="1" x14ac:dyDescent="0.2">
      <c r="A15" s="36"/>
      <c r="B15" s="41"/>
      <c r="C15" s="36"/>
      <c r="D15" s="36"/>
      <c r="E15" s="109" t="s">
        <v>29</v>
      </c>
      <c r="F15" s="36"/>
      <c r="G15" s="36"/>
      <c r="H15" s="36"/>
      <c r="I15" s="107" t="s">
        <v>30</v>
      </c>
      <c r="J15" s="109" t="s">
        <v>28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234" t="s">
        <v>576</v>
      </c>
      <c r="BA15" s="234" t="s">
        <v>577</v>
      </c>
      <c r="BB15" s="234" t="s">
        <v>136</v>
      </c>
      <c r="BC15" s="234" t="s">
        <v>578</v>
      </c>
      <c r="BD15" s="234" t="s">
        <v>151</v>
      </c>
    </row>
    <row r="16" spans="1:5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234" t="s">
        <v>579</v>
      </c>
      <c r="BA16" s="234" t="s">
        <v>580</v>
      </c>
      <c r="BB16" s="234" t="s">
        <v>136</v>
      </c>
      <c r="BC16" s="234" t="s">
        <v>581</v>
      </c>
      <c r="BD16" s="234" t="s">
        <v>151</v>
      </c>
    </row>
    <row r="17" spans="1:56" s="2" customFormat="1" ht="12" customHeight="1" x14ac:dyDescent="0.2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234" t="s">
        <v>582</v>
      </c>
      <c r="BA17" s="234" t="s">
        <v>583</v>
      </c>
      <c r="BB17" s="234" t="s">
        <v>136</v>
      </c>
      <c r="BC17" s="234" t="s">
        <v>584</v>
      </c>
      <c r="BD17" s="234" t="s">
        <v>151</v>
      </c>
    </row>
    <row r="18" spans="1:56" s="2" customFormat="1" ht="18" customHeight="1" x14ac:dyDescent="0.2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7" t="s">
        <v>30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56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56" s="2" customFormat="1" ht="12" customHeight="1" x14ac:dyDescent="0.2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27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56" s="2" customFormat="1" ht="18" customHeight="1" x14ac:dyDescent="0.2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30</v>
      </c>
      <c r="J21" s="109" t="s">
        <v>28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56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56" s="2" customFormat="1" ht="12" customHeight="1" x14ac:dyDescent="0.2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27</v>
      </c>
      <c r="J23" s="109" t="s">
        <v>38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56" s="2" customFormat="1" ht="18" customHeight="1" x14ac:dyDescent="0.2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30</v>
      </c>
      <c r="J24" s="109" t="s">
        <v>28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56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56" s="2" customFormat="1" ht="12" customHeight="1" x14ac:dyDescent="0.2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56" s="8" customFormat="1" ht="119.25" customHeight="1" x14ac:dyDescent="0.2">
      <c r="A27" s="111"/>
      <c r="B27" s="112"/>
      <c r="C27" s="111"/>
      <c r="D27" s="111"/>
      <c r="E27" s="396" t="s">
        <v>96</v>
      </c>
      <c r="F27" s="396"/>
      <c r="G27" s="396"/>
      <c r="H27" s="39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56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56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25.35" customHeight="1" x14ac:dyDescent="0.2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ROUND(J105,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14.45" customHeight="1" x14ac:dyDescent="0.2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46</v>
      </c>
      <c r="E33" s="107" t="s">
        <v>47</v>
      </c>
      <c r="F33" s="119">
        <f>ROUND((SUM(BE105:BE705)),  2)</f>
        <v>0</v>
      </c>
      <c r="G33" s="36"/>
      <c r="H33" s="36"/>
      <c r="I33" s="120">
        <v>0.21</v>
      </c>
      <c r="J33" s="119">
        <f>ROUND(((SUM(BE105:BE705))*I33),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48</v>
      </c>
      <c r="F34" s="119">
        <f>ROUND((SUM(BF105:BF705)),  2)</f>
        <v>0</v>
      </c>
      <c r="G34" s="36"/>
      <c r="H34" s="36"/>
      <c r="I34" s="120">
        <v>0.15</v>
      </c>
      <c r="J34" s="119">
        <f>ROUND(((SUM(BF105:BF705))*I34),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49</v>
      </c>
      <c r="F35" s="119">
        <f>ROUND((SUM(BG105:BG705)),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50</v>
      </c>
      <c r="F36" s="119">
        <f>ROUND((SUM(BH105:BH705)),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51</v>
      </c>
      <c r="F37" s="119">
        <f>ROUND((SUM(BI105:BI705)),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8" t="str">
        <f>E7</f>
        <v>Spolkové zázemí na hřišti - Hynčice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7" t="str">
        <f>E9</f>
        <v>02 - Novostavba</v>
      </c>
      <c r="F50" s="387"/>
      <c r="G50" s="387"/>
      <c r="H50" s="38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22</v>
      </c>
      <c r="D52" s="38"/>
      <c r="E52" s="38"/>
      <c r="F52" s="29" t="str">
        <f>F12</f>
        <v>parc.č. 303, k.ú. Hynčice u Krnova</v>
      </c>
      <c r="G52" s="38"/>
      <c r="H52" s="38"/>
      <c r="I52" s="31" t="s">
        <v>24</v>
      </c>
      <c r="J52" s="61" t="str">
        <f>IF(J12="","",J12)</f>
        <v>5. 3. 2021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 x14ac:dyDescent="0.2">
      <c r="A54" s="36"/>
      <c r="B54" s="37"/>
      <c r="C54" s="31" t="s">
        <v>26</v>
      </c>
      <c r="D54" s="38"/>
      <c r="E54" s="38"/>
      <c r="F54" s="29" t="str">
        <f>E15</f>
        <v>Město Albrechtice</v>
      </c>
      <c r="G54" s="38"/>
      <c r="H54" s="38"/>
      <c r="I54" s="31" t="s">
        <v>33</v>
      </c>
      <c r="J54" s="34" t="str">
        <f>E21</f>
        <v>MIJO-STAV stavby s.r.o., Ostrava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 x14ac:dyDescent="0.2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Alena Chmelová, Opava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J105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4.95" customHeight="1" x14ac:dyDescent="0.2">
      <c r="B60" s="136"/>
      <c r="C60" s="137"/>
      <c r="D60" s="138" t="s">
        <v>101</v>
      </c>
      <c r="E60" s="139"/>
      <c r="F60" s="139"/>
      <c r="G60" s="139"/>
      <c r="H60" s="139"/>
      <c r="I60" s="139"/>
      <c r="J60" s="140">
        <f>J106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102</v>
      </c>
      <c r="E61" s="145"/>
      <c r="F61" s="145"/>
      <c r="G61" s="145"/>
      <c r="H61" s="145"/>
      <c r="I61" s="145"/>
      <c r="J61" s="146">
        <f>J107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585</v>
      </c>
      <c r="E62" s="145"/>
      <c r="F62" s="145"/>
      <c r="G62" s="145"/>
      <c r="H62" s="145"/>
      <c r="I62" s="145"/>
      <c r="J62" s="146">
        <f>J132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586</v>
      </c>
      <c r="E63" s="145"/>
      <c r="F63" s="145"/>
      <c r="G63" s="145"/>
      <c r="H63" s="145"/>
      <c r="I63" s="145"/>
      <c r="J63" s="146">
        <f>J163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587</v>
      </c>
      <c r="E64" s="145"/>
      <c r="F64" s="145"/>
      <c r="G64" s="145"/>
      <c r="H64" s="145"/>
      <c r="I64" s="145"/>
      <c r="J64" s="146">
        <f>J232</f>
        <v>0</v>
      </c>
      <c r="K64" s="143"/>
      <c r="L64" s="147"/>
    </row>
    <row r="65" spans="2:12" s="10" customFormat="1" ht="19.899999999999999" customHeight="1" x14ac:dyDescent="0.2">
      <c r="B65" s="142"/>
      <c r="C65" s="143"/>
      <c r="D65" s="144" t="s">
        <v>588</v>
      </c>
      <c r="E65" s="145"/>
      <c r="F65" s="145"/>
      <c r="G65" s="145"/>
      <c r="H65" s="145"/>
      <c r="I65" s="145"/>
      <c r="J65" s="146">
        <f>J260</f>
        <v>0</v>
      </c>
      <c r="K65" s="143"/>
      <c r="L65" s="147"/>
    </row>
    <row r="66" spans="2:12" s="10" customFormat="1" ht="19.899999999999999" customHeight="1" x14ac:dyDescent="0.2">
      <c r="B66" s="142"/>
      <c r="C66" s="143"/>
      <c r="D66" s="144" t="s">
        <v>589</v>
      </c>
      <c r="E66" s="145"/>
      <c r="F66" s="145"/>
      <c r="G66" s="145"/>
      <c r="H66" s="145"/>
      <c r="I66" s="145"/>
      <c r="J66" s="146">
        <f>J273</f>
        <v>0</v>
      </c>
      <c r="K66" s="143"/>
      <c r="L66" s="147"/>
    </row>
    <row r="67" spans="2:12" s="10" customFormat="1" ht="19.899999999999999" customHeight="1" x14ac:dyDescent="0.2">
      <c r="B67" s="142"/>
      <c r="C67" s="143"/>
      <c r="D67" s="144" t="s">
        <v>103</v>
      </c>
      <c r="E67" s="145"/>
      <c r="F67" s="145"/>
      <c r="G67" s="145"/>
      <c r="H67" s="145"/>
      <c r="I67" s="145"/>
      <c r="J67" s="146">
        <f>J349</f>
        <v>0</v>
      </c>
      <c r="K67" s="143"/>
      <c r="L67" s="147"/>
    </row>
    <row r="68" spans="2:12" s="10" customFormat="1" ht="19.899999999999999" customHeight="1" x14ac:dyDescent="0.2">
      <c r="B68" s="142"/>
      <c r="C68" s="143"/>
      <c r="D68" s="144" t="s">
        <v>590</v>
      </c>
      <c r="E68" s="145"/>
      <c r="F68" s="145"/>
      <c r="G68" s="145"/>
      <c r="H68" s="145"/>
      <c r="I68" s="145"/>
      <c r="J68" s="146">
        <f>J376</f>
        <v>0</v>
      </c>
      <c r="K68" s="143"/>
      <c r="L68" s="147"/>
    </row>
    <row r="69" spans="2:12" s="9" customFormat="1" ht="24.95" customHeight="1" x14ac:dyDescent="0.2">
      <c r="B69" s="136"/>
      <c r="C69" s="137"/>
      <c r="D69" s="138" t="s">
        <v>105</v>
      </c>
      <c r="E69" s="139"/>
      <c r="F69" s="139"/>
      <c r="G69" s="139"/>
      <c r="H69" s="139"/>
      <c r="I69" s="139"/>
      <c r="J69" s="140">
        <f>J378</f>
        <v>0</v>
      </c>
      <c r="K69" s="137"/>
      <c r="L69" s="141"/>
    </row>
    <row r="70" spans="2:12" s="10" customFormat="1" ht="19.899999999999999" customHeight="1" x14ac:dyDescent="0.2">
      <c r="B70" s="142"/>
      <c r="C70" s="143"/>
      <c r="D70" s="144" t="s">
        <v>591</v>
      </c>
      <c r="E70" s="145"/>
      <c r="F70" s="145"/>
      <c r="G70" s="145"/>
      <c r="H70" s="145"/>
      <c r="I70" s="145"/>
      <c r="J70" s="146">
        <f>J379</f>
        <v>0</v>
      </c>
      <c r="K70" s="143"/>
      <c r="L70" s="147"/>
    </row>
    <row r="71" spans="2:12" s="10" customFormat="1" ht="19.899999999999999" customHeight="1" x14ac:dyDescent="0.2">
      <c r="B71" s="142"/>
      <c r="C71" s="143"/>
      <c r="D71" s="144" t="s">
        <v>592</v>
      </c>
      <c r="E71" s="145"/>
      <c r="F71" s="145"/>
      <c r="G71" s="145"/>
      <c r="H71" s="145"/>
      <c r="I71" s="145"/>
      <c r="J71" s="146">
        <f>J398</f>
        <v>0</v>
      </c>
      <c r="K71" s="143"/>
      <c r="L71" s="147"/>
    </row>
    <row r="72" spans="2:12" s="10" customFormat="1" ht="19.899999999999999" customHeight="1" x14ac:dyDescent="0.2">
      <c r="B72" s="142"/>
      <c r="C72" s="143"/>
      <c r="D72" s="144" t="s">
        <v>593</v>
      </c>
      <c r="E72" s="145"/>
      <c r="F72" s="145"/>
      <c r="G72" s="145"/>
      <c r="H72" s="145"/>
      <c r="I72" s="145"/>
      <c r="J72" s="146">
        <f>J429</f>
        <v>0</v>
      </c>
      <c r="K72" s="143"/>
      <c r="L72" s="147"/>
    </row>
    <row r="73" spans="2:12" s="10" customFormat="1" ht="19.899999999999999" customHeight="1" x14ac:dyDescent="0.2">
      <c r="B73" s="142"/>
      <c r="C73" s="143"/>
      <c r="D73" s="144" t="s">
        <v>106</v>
      </c>
      <c r="E73" s="145"/>
      <c r="F73" s="145"/>
      <c r="G73" s="145"/>
      <c r="H73" s="145"/>
      <c r="I73" s="145"/>
      <c r="J73" s="146">
        <f>J432</f>
        <v>0</v>
      </c>
      <c r="K73" s="143"/>
      <c r="L73" s="147"/>
    </row>
    <row r="74" spans="2:12" s="10" customFormat="1" ht="19.899999999999999" customHeight="1" x14ac:dyDescent="0.2">
      <c r="B74" s="142"/>
      <c r="C74" s="143"/>
      <c r="D74" s="144" t="s">
        <v>111</v>
      </c>
      <c r="E74" s="145"/>
      <c r="F74" s="145"/>
      <c r="G74" s="145"/>
      <c r="H74" s="145"/>
      <c r="I74" s="145"/>
      <c r="J74" s="146">
        <f>J436</f>
        <v>0</v>
      </c>
      <c r="K74" s="143"/>
      <c r="L74" s="147"/>
    </row>
    <row r="75" spans="2:12" s="10" customFormat="1" ht="19.899999999999999" customHeight="1" x14ac:dyDescent="0.2">
      <c r="B75" s="142"/>
      <c r="C75" s="143"/>
      <c r="D75" s="144" t="s">
        <v>594</v>
      </c>
      <c r="E75" s="145"/>
      <c r="F75" s="145"/>
      <c r="G75" s="145"/>
      <c r="H75" s="145"/>
      <c r="I75" s="145"/>
      <c r="J75" s="146">
        <f>J468</f>
        <v>0</v>
      </c>
      <c r="K75" s="143"/>
      <c r="L75" s="147"/>
    </row>
    <row r="76" spans="2:12" s="10" customFormat="1" ht="19.899999999999999" customHeight="1" x14ac:dyDescent="0.2">
      <c r="B76" s="142"/>
      <c r="C76" s="143"/>
      <c r="D76" s="144" t="s">
        <v>112</v>
      </c>
      <c r="E76" s="145"/>
      <c r="F76" s="145"/>
      <c r="G76" s="145"/>
      <c r="H76" s="145"/>
      <c r="I76" s="145"/>
      <c r="J76" s="146">
        <f>J488</f>
        <v>0</v>
      </c>
      <c r="K76" s="143"/>
      <c r="L76" s="147"/>
    </row>
    <row r="77" spans="2:12" s="10" customFormat="1" ht="19.899999999999999" customHeight="1" x14ac:dyDescent="0.2">
      <c r="B77" s="142"/>
      <c r="C77" s="143"/>
      <c r="D77" s="144" t="s">
        <v>595</v>
      </c>
      <c r="E77" s="145"/>
      <c r="F77" s="145"/>
      <c r="G77" s="145"/>
      <c r="H77" s="145"/>
      <c r="I77" s="145"/>
      <c r="J77" s="146">
        <f>J520</f>
        <v>0</v>
      </c>
      <c r="K77" s="143"/>
      <c r="L77" s="147"/>
    </row>
    <row r="78" spans="2:12" s="10" customFormat="1" ht="19.899999999999999" customHeight="1" x14ac:dyDescent="0.2">
      <c r="B78" s="142"/>
      <c r="C78" s="143"/>
      <c r="D78" s="144" t="s">
        <v>113</v>
      </c>
      <c r="E78" s="145"/>
      <c r="F78" s="145"/>
      <c r="G78" s="145"/>
      <c r="H78" s="145"/>
      <c r="I78" s="145"/>
      <c r="J78" s="146">
        <f>J532</f>
        <v>0</v>
      </c>
      <c r="K78" s="143"/>
      <c r="L78" s="147"/>
    </row>
    <row r="79" spans="2:12" s="10" customFormat="1" ht="19.899999999999999" customHeight="1" x14ac:dyDescent="0.2">
      <c r="B79" s="142"/>
      <c r="C79" s="143"/>
      <c r="D79" s="144" t="s">
        <v>114</v>
      </c>
      <c r="E79" s="145"/>
      <c r="F79" s="145"/>
      <c r="G79" s="145"/>
      <c r="H79" s="145"/>
      <c r="I79" s="145"/>
      <c r="J79" s="146">
        <f>J583</f>
        <v>0</v>
      </c>
      <c r="K79" s="143"/>
      <c r="L79" s="147"/>
    </row>
    <row r="80" spans="2:12" s="10" customFormat="1" ht="19.899999999999999" customHeight="1" x14ac:dyDescent="0.2">
      <c r="B80" s="142"/>
      <c r="C80" s="143"/>
      <c r="D80" s="144" t="s">
        <v>596</v>
      </c>
      <c r="E80" s="145"/>
      <c r="F80" s="145"/>
      <c r="G80" s="145"/>
      <c r="H80" s="145"/>
      <c r="I80" s="145"/>
      <c r="J80" s="146">
        <f>J595</f>
        <v>0</v>
      </c>
      <c r="K80" s="143"/>
      <c r="L80" s="147"/>
    </row>
    <row r="81" spans="1:31" s="10" customFormat="1" ht="19.899999999999999" customHeight="1" x14ac:dyDescent="0.2">
      <c r="B81" s="142"/>
      <c r="C81" s="143"/>
      <c r="D81" s="144" t="s">
        <v>597</v>
      </c>
      <c r="E81" s="145"/>
      <c r="F81" s="145"/>
      <c r="G81" s="145"/>
      <c r="H81" s="145"/>
      <c r="I81" s="145"/>
      <c r="J81" s="146">
        <f>J617</f>
        <v>0</v>
      </c>
      <c r="K81" s="143"/>
      <c r="L81" s="147"/>
    </row>
    <row r="82" spans="1:31" s="10" customFormat="1" ht="19.899999999999999" customHeight="1" x14ac:dyDescent="0.2">
      <c r="B82" s="142"/>
      <c r="C82" s="143"/>
      <c r="D82" s="144" t="s">
        <v>598</v>
      </c>
      <c r="E82" s="145"/>
      <c r="F82" s="145"/>
      <c r="G82" s="145"/>
      <c r="H82" s="145"/>
      <c r="I82" s="145"/>
      <c r="J82" s="146">
        <f>J640</f>
        <v>0</v>
      </c>
      <c r="K82" s="143"/>
      <c r="L82" s="147"/>
    </row>
    <row r="83" spans="1:31" s="10" customFormat="1" ht="19.899999999999999" customHeight="1" x14ac:dyDescent="0.2">
      <c r="B83" s="142"/>
      <c r="C83" s="143"/>
      <c r="D83" s="144" t="s">
        <v>599</v>
      </c>
      <c r="E83" s="145"/>
      <c r="F83" s="145"/>
      <c r="G83" s="145"/>
      <c r="H83" s="145"/>
      <c r="I83" s="145"/>
      <c r="J83" s="146">
        <f>J677</f>
        <v>0</v>
      </c>
      <c r="K83" s="143"/>
      <c r="L83" s="147"/>
    </row>
    <row r="84" spans="1:31" s="10" customFormat="1" ht="19.899999999999999" customHeight="1" x14ac:dyDescent="0.2">
      <c r="B84" s="142"/>
      <c r="C84" s="143"/>
      <c r="D84" s="144" t="s">
        <v>600</v>
      </c>
      <c r="E84" s="145"/>
      <c r="F84" s="145"/>
      <c r="G84" s="145"/>
      <c r="H84" s="145"/>
      <c r="I84" s="145"/>
      <c r="J84" s="146">
        <f>J690</f>
        <v>0</v>
      </c>
      <c r="K84" s="143"/>
      <c r="L84" s="147"/>
    </row>
    <row r="85" spans="1:31" s="10" customFormat="1" ht="19.899999999999999" customHeight="1" x14ac:dyDescent="0.2">
      <c r="B85" s="142"/>
      <c r="C85" s="143"/>
      <c r="D85" s="144" t="s">
        <v>601</v>
      </c>
      <c r="E85" s="145"/>
      <c r="F85" s="145"/>
      <c r="G85" s="145"/>
      <c r="H85" s="145"/>
      <c r="I85" s="145"/>
      <c r="J85" s="146">
        <f>J702</f>
        <v>0</v>
      </c>
      <c r="K85" s="143"/>
      <c r="L85" s="147"/>
    </row>
    <row r="86" spans="1:31" s="2" customFormat="1" ht="21.7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6.95" customHeight="1" x14ac:dyDescent="0.2">
      <c r="A87" s="36"/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91" spans="1:31" s="2" customFormat="1" ht="6.95" customHeight="1" x14ac:dyDescent="0.2">
      <c r="A91" s="36"/>
      <c r="B91" s="51"/>
      <c r="C91" s="52"/>
      <c r="D91" s="52"/>
      <c r="E91" s="52"/>
      <c r="F91" s="52"/>
      <c r="G91" s="52"/>
      <c r="H91" s="52"/>
      <c r="I91" s="52"/>
      <c r="J91" s="52"/>
      <c r="K91" s="52"/>
      <c r="L91" s="10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24.95" customHeight="1" x14ac:dyDescent="0.2">
      <c r="A92" s="36"/>
      <c r="B92" s="37"/>
      <c r="C92" s="25" t="s">
        <v>116</v>
      </c>
      <c r="D92" s="38"/>
      <c r="E92" s="38"/>
      <c r="F92" s="38"/>
      <c r="G92" s="38"/>
      <c r="H92" s="38"/>
      <c r="I92" s="38"/>
      <c r="J92" s="38"/>
      <c r="K92" s="38"/>
      <c r="L92" s="10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 x14ac:dyDescent="0.2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0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 x14ac:dyDescent="0.2">
      <c r="A94" s="36"/>
      <c r="B94" s="37"/>
      <c r="C94" s="31" t="s">
        <v>16</v>
      </c>
      <c r="D94" s="38"/>
      <c r="E94" s="38"/>
      <c r="F94" s="38"/>
      <c r="G94" s="38"/>
      <c r="H94" s="38"/>
      <c r="I94" s="38"/>
      <c r="J94" s="38"/>
      <c r="K94" s="38"/>
      <c r="L94" s="10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6.5" customHeight="1" x14ac:dyDescent="0.2">
      <c r="A95" s="36"/>
      <c r="B95" s="37"/>
      <c r="C95" s="38"/>
      <c r="D95" s="38"/>
      <c r="E95" s="388" t="str">
        <f>E7</f>
        <v>Spolkové zázemí na hřišti - Hynčice</v>
      </c>
      <c r="F95" s="389"/>
      <c r="G95" s="389"/>
      <c r="H95" s="389"/>
      <c r="I95" s="38"/>
      <c r="J95" s="38"/>
      <c r="K95" s="38"/>
      <c r="L95" s="10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 x14ac:dyDescent="0.2">
      <c r="A96" s="36"/>
      <c r="B96" s="37"/>
      <c r="C96" s="31" t="s">
        <v>94</v>
      </c>
      <c r="D96" s="38"/>
      <c r="E96" s="38"/>
      <c r="F96" s="38"/>
      <c r="G96" s="38"/>
      <c r="H96" s="38"/>
      <c r="I96" s="38"/>
      <c r="J96" s="38"/>
      <c r="K96" s="38"/>
      <c r="L96" s="10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6.5" customHeight="1" x14ac:dyDescent="0.2">
      <c r="A97" s="36"/>
      <c r="B97" s="37"/>
      <c r="C97" s="38"/>
      <c r="D97" s="38"/>
      <c r="E97" s="357" t="str">
        <f>E9</f>
        <v>02 - Novostavba</v>
      </c>
      <c r="F97" s="387"/>
      <c r="G97" s="387"/>
      <c r="H97" s="387"/>
      <c r="I97" s="38"/>
      <c r="J97" s="38"/>
      <c r="K97" s="38"/>
      <c r="L97" s="10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6.95" customHeight="1" x14ac:dyDescent="0.2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0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2" customHeight="1" x14ac:dyDescent="0.2">
      <c r="A99" s="36"/>
      <c r="B99" s="37"/>
      <c r="C99" s="31" t="s">
        <v>22</v>
      </c>
      <c r="D99" s="38"/>
      <c r="E99" s="38"/>
      <c r="F99" s="29" t="str">
        <f>F12</f>
        <v>parc.č. 303, k.ú. Hynčice u Krnova</v>
      </c>
      <c r="G99" s="38"/>
      <c r="H99" s="38"/>
      <c r="I99" s="31" t="s">
        <v>24</v>
      </c>
      <c r="J99" s="61" t="str">
        <f>IF(J12="","",J12)</f>
        <v>5. 3. 2021</v>
      </c>
      <c r="K99" s="38"/>
      <c r="L99" s="108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6.95" customHeight="1" x14ac:dyDescent="0.2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08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25.7" customHeight="1" x14ac:dyDescent="0.2">
      <c r="A101" s="36"/>
      <c r="B101" s="37"/>
      <c r="C101" s="31" t="s">
        <v>26</v>
      </c>
      <c r="D101" s="38"/>
      <c r="E101" s="38"/>
      <c r="F101" s="29" t="str">
        <f>E15</f>
        <v>Město Albrechtice</v>
      </c>
      <c r="G101" s="38"/>
      <c r="H101" s="38"/>
      <c r="I101" s="31" t="s">
        <v>33</v>
      </c>
      <c r="J101" s="34" t="str">
        <f>E21</f>
        <v>MIJO-STAV stavby s.r.o., Ostrava</v>
      </c>
      <c r="K101" s="38"/>
      <c r="L101" s="108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25.7" customHeight="1" x14ac:dyDescent="0.2">
      <c r="A102" s="36"/>
      <c r="B102" s="37"/>
      <c r="C102" s="31" t="s">
        <v>31</v>
      </c>
      <c r="D102" s="38"/>
      <c r="E102" s="38"/>
      <c r="F102" s="29" t="str">
        <f>IF(E18="","",E18)</f>
        <v>Vyplň údaj</v>
      </c>
      <c r="G102" s="38"/>
      <c r="H102" s="38"/>
      <c r="I102" s="31" t="s">
        <v>37</v>
      </c>
      <c r="J102" s="34" t="str">
        <f>E24</f>
        <v>Ing. Alena Chmelová, Opava</v>
      </c>
      <c r="K102" s="38"/>
      <c r="L102" s="108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0.35" customHeight="1" x14ac:dyDescent="0.2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10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11" customFormat="1" ht="29.25" customHeight="1" x14ac:dyDescent="0.2">
      <c r="A104" s="148"/>
      <c r="B104" s="149"/>
      <c r="C104" s="150" t="s">
        <v>117</v>
      </c>
      <c r="D104" s="151" t="s">
        <v>61</v>
      </c>
      <c r="E104" s="151" t="s">
        <v>57</v>
      </c>
      <c r="F104" s="151" t="s">
        <v>58</v>
      </c>
      <c r="G104" s="151" t="s">
        <v>118</v>
      </c>
      <c r="H104" s="151" t="s">
        <v>119</v>
      </c>
      <c r="I104" s="151" t="s">
        <v>120</v>
      </c>
      <c r="J104" s="151" t="s">
        <v>99</v>
      </c>
      <c r="K104" s="152" t="s">
        <v>121</v>
      </c>
      <c r="L104" s="153"/>
      <c r="M104" s="70" t="s">
        <v>28</v>
      </c>
      <c r="N104" s="71" t="s">
        <v>46</v>
      </c>
      <c r="O104" s="71" t="s">
        <v>122</v>
      </c>
      <c r="P104" s="71" t="s">
        <v>123</v>
      </c>
      <c r="Q104" s="71" t="s">
        <v>124</v>
      </c>
      <c r="R104" s="71" t="s">
        <v>125</v>
      </c>
      <c r="S104" s="71" t="s">
        <v>126</v>
      </c>
      <c r="T104" s="72" t="s">
        <v>127</v>
      </c>
      <c r="U104" s="148"/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/>
    </row>
    <row r="105" spans="1:65" s="2" customFormat="1" ht="22.9" customHeight="1" x14ac:dyDescent="0.25">
      <c r="A105" s="36"/>
      <c r="B105" s="37"/>
      <c r="C105" s="77" t="s">
        <v>128</v>
      </c>
      <c r="D105" s="38"/>
      <c r="E105" s="38"/>
      <c r="F105" s="38"/>
      <c r="G105" s="38"/>
      <c r="H105" s="38"/>
      <c r="I105" s="38"/>
      <c r="J105" s="154">
        <f>BK105</f>
        <v>0</v>
      </c>
      <c r="K105" s="38"/>
      <c r="L105" s="41"/>
      <c r="M105" s="73"/>
      <c r="N105" s="155"/>
      <c r="O105" s="74"/>
      <c r="P105" s="156">
        <f>P106+P378</f>
        <v>0</v>
      </c>
      <c r="Q105" s="74"/>
      <c r="R105" s="156">
        <f>R106+R378</f>
        <v>616.61954496999999</v>
      </c>
      <c r="S105" s="74"/>
      <c r="T105" s="157">
        <f>T106+T378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75</v>
      </c>
      <c r="AU105" s="19" t="s">
        <v>100</v>
      </c>
      <c r="BK105" s="158">
        <f>BK106+BK378</f>
        <v>0</v>
      </c>
    </row>
    <row r="106" spans="1:65" s="12" customFormat="1" ht="25.9" customHeight="1" x14ac:dyDescent="0.2">
      <c r="B106" s="159"/>
      <c r="C106" s="160"/>
      <c r="D106" s="161" t="s">
        <v>75</v>
      </c>
      <c r="E106" s="162" t="s">
        <v>129</v>
      </c>
      <c r="F106" s="162" t="s">
        <v>130</v>
      </c>
      <c r="G106" s="160"/>
      <c r="H106" s="160"/>
      <c r="I106" s="163"/>
      <c r="J106" s="164">
        <f>BK106</f>
        <v>0</v>
      </c>
      <c r="K106" s="160"/>
      <c r="L106" s="165"/>
      <c r="M106" s="166"/>
      <c r="N106" s="167"/>
      <c r="O106" s="167"/>
      <c r="P106" s="168">
        <f>P107+P132+P163+P232+P260+P273+P349+P376</f>
        <v>0</v>
      </c>
      <c r="Q106" s="167"/>
      <c r="R106" s="168">
        <f>R107+R132+R163+R232+R260+R273+R349+R376</f>
        <v>585.15069067000002</v>
      </c>
      <c r="S106" s="167"/>
      <c r="T106" s="169">
        <f>T107+T132+T163+T232+T260+T273+T349+T376</f>
        <v>0</v>
      </c>
      <c r="AR106" s="170" t="s">
        <v>84</v>
      </c>
      <c r="AT106" s="171" t="s">
        <v>75</v>
      </c>
      <c r="AU106" s="171" t="s">
        <v>76</v>
      </c>
      <c r="AY106" s="170" t="s">
        <v>131</v>
      </c>
      <c r="BK106" s="172">
        <f>BK107+BK132+BK163+BK232+BK260+BK273+BK349+BK376</f>
        <v>0</v>
      </c>
    </row>
    <row r="107" spans="1:65" s="12" customFormat="1" ht="22.9" customHeight="1" x14ac:dyDescent="0.2">
      <c r="B107" s="159"/>
      <c r="C107" s="160"/>
      <c r="D107" s="161" t="s">
        <v>75</v>
      </c>
      <c r="E107" s="173" t="s">
        <v>84</v>
      </c>
      <c r="F107" s="173" t="s">
        <v>132</v>
      </c>
      <c r="G107" s="160"/>
      <c r="H107" s="160"/>
      <c r="I107" s="163"/>
      <c r="J107" s="174">
        <f>BK107</f>
        <v>0</v>
      </c>
      <c r="K107" s="160"/>
      <c r="L107" s="165"/>
      <c r="M107" s="166"/>
      <c r="N107" s="167"/>
      <c r="O107" s="167"/>
      <c r="P107" s="168">
        <f>SUM(P108:P131)</f>
        <v>0</v>
      </c>
      <c r="Q107" s="167"/>
      <c r="R107" s="168">
        <f>SUM(R108:R131)</f>
        <v>0</v>
      </c>
      <c r="S107" s="167"/>
      <c r="T107" s="169">
        <f>SUM(T108:T131)</f>
        <v>0</v>
      </c>
      <c r="AR107" s="170" t="s">
        <v>84</v>
      </c>
      <c r="AT107" s="171" t="s">
        <v>75</v>
      </c>
      <c r="AU107" s="171" t="s">
        <v>84</v>
      </c>
      <c r="AY107" s="170" t="s">
        <v>131</v>
      </c>
      <c r="BK107" s="172">
        <f>SUM(BK108:BK131)</f>
        <v>0</v>
      </c>
    </row>
    <row r="108" spans="1:65" s="2" customFormat="1" ht="24" x14ac:dyDescent="0.2">
      <c r="A108" s="36"/>
      <c r="B108" s="37"/>
      <c r="C108" s="175" t="s">
        <v>84</v>
      </c>
      <c r="D108" s="175" t="s">
        <v>133</v>
      </c>
      <c r="E108" s="176" t="s">
        <v>602</v>
      </c>
      <c r="F108" s="177" t="s">
        <v>603</v>
      </c>
      <c r="G108" s="178" t="s">
        <v>136</v>
      </c>
      <c r="H108" s="179">
        <v>650</v>
      </c>
      <c r="I108" s="180"/>
      <c r="J108" s="181">
        <f>ROUND(I108*H108,2)</f>
        <v>0</v>
      </c>
      <c r="K108" s="177" t="s">
        <v>137</v>
      </c>
      <c r="L108" s="41"/>
      <c r="M108" s="182" t="s">
        <v>28</v>
      </c>
      <c r="N108" s="183" t="s">
        <v>47</v>
      </c>
      <c r="O108" s="66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138</v>
      </c>
      <c r="AT108" s="186" t="s">
        <v>133</v>
      </c>
      <c r="AU108" s="186" t="s">
        <v>86</v>
      </c>
      <c r="AY108" s="19" t="s">
        <v>131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84</v>
      </c>
      <c r="BK108" s="187">
        <f>ROUND(I108*H108,2)</f>
        <v>0</v>
      </c>
      <c r="BL108" s="19" t="s">
        <v>138</v>
      </c>
      <c r="BM108" s="186" t="s">
        <v>604</v>
      </c>
    </row>
    <row r="109" spans="1:65" s="2" customFormat="1" ht="48" x14ac:dyDescent="0.2">
      <c r="A109" s="36"/>
      <c r="B109" s="37"/>
      <c r="C109" s="175" t="s">
        <v>86</v>
      </c>
      <c r="D109" s="175" t="s">
        <v>133</v>
      </c>
      <c r="E109" s="176" t="s">
        <v>605</v>
      </c>
      <c r="F109" s="177" t="s">
        <v>606</v>
      </c>
      <c r="G109" s="178" t="s">
        <v>154</v>
      </c>
      <c r="H109" s="179">
        <v>289.49599999999998</v>
      </c>
      <c r="I109" s="180"/>
      <c r="J109" s="181">
        <f>ROUND(I109*H109,2)</f>
        <v>0</v>
      </c>
      <c r="K109" s="177" t="s">
        <v>137</v>
      </c>
      <c r="L109" s="41"/>
      <c r="M109" s="182" t="s">
        <v>28</v>
      </c>
      <c r="N109" s="183" t="s">
        <v>47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138</v>
      </c>
      <c r="AT109" s="186" t="s">
        <v>133</v>
      </c>
      <c r="AU109" s="186" t="s">
        <v>86</v>
      </c>
      <c r="AY109" s="19" t="s">
        <v>131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84</v>
      </c>
      <c r="BK109" s="187">
        <f>ROUND(I109*H109,2)</f>
        <v>0</v>
      </c>
      <c r="BL109" s="19" t="s">
        <v>138</v>
      </c>
      <c r="BM109" s="186" t="s">
        <v>607</v>
      </c>
    </row>
    <row r="110" spans="1:65" s="13" customFormat="1" x14ac:dyDescent="0.2">
      <c r="B110" s="188"/>
      <c r="C110" s="189"/>
      <c r="D110" s="190" t="s">
        <v>140</v>
      </c>
      <c r="E110" s="191" t="s">
        <v>28</v>
      </c>
      <c r="F110" s="192" t="s">
        <v>608</v>
      </c>
      <c r="G110" s="189"/>
      <c r="H110" s="191" t="s">
        <v>28</v>
      </c>
      <c r="I110" s="193"/>
      <c r="J110" s="189"/>
      <c r="K110" s="189"/>
      <c r="L110" s="194"/>
      <c r="M110" s="195"/>
      <c r="N110" s="196"/>
      <c r="O110" s="196"/>
      <c r="P110" s="196"/>
      <c r="Q110" s="196"/>
      <c r="R110" s="196"/>
      <c r="S110" s="196"/>
      <c r="T110" s="197"/>
      <c r="AT110" s="198" t="s">
        <v>140</v>
      </c>
      <c r="AU110" s="198" t="s">
        <v>86</v>
      </c>
      <c r="AV110" s="13" t="s">
        <v>84</v>
      </c>
      <c r="AW110" s="13" t="s">
        <v>36</v>
      </c>
      <c r="AX110" s="13" t="s">
        <v>76</v>
      </c>
      <c r="AY110" s="198" t="s">
        <v>131</v>
      </c>
    </row>
    <row r="111" spans="1:65" s="14" customFormat="1" ht="22.5" x14ac:dyDescent="0.2">
      <c r="B111" s="199"/>
      <c r="C111" s="200"/>
      <c r="D111" s="190" t="s">
        <v>140</v>
      </c>
      <c r="E111" s="201" t="s">
        <v>28</v>
      </c>
      <c r="F111" s="202" t="s">
        <v>609</v>
      </c>
      <c r="G111" s="200"/>
      <c r="H111" s="203">
        <v>234.68299999999999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140</v>
      </c>
      <c r="AU111" s="209" t="s">
        <v>86</v>
      </c>
      <c r="AV111" s="14" t="s">
        <v>86</v>
      </c>
      <c r="AW111" s="14" t="s">
        <v>36</v>
      </c>
      <c r="AX111" s="14" t="s">
        <v>76</v>
      </c>
      <c r="AY111" s="209" t="s">
        <v>131</v>
      </c>
    </row>
    <row r="112" spans="1:65" s="14" customFormat="1" x14ac:dyDescent="0.2">
      <c r="B112" s="199"/>
      <c r="C112" s="200"/>
      <c r="D112" s="190" t="s">
        <v>140</v>
      </c>
      <c r="E112" s="201" t="s">
        <v>28</v>
      </c>
      <c r="F112" s="202" t="s">
        <v>610</v>
      </c>
      <c r="G112" s="200"/>
      <c r="H112" s="203">
        <v>54.813000000000002</v>
      </c>
      <c r="I112" s="204"/>
      <c r="J112" s="200"/>
      <c r="K112" s="200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140</v>
      </c>
      <c r="AU112" s="209" t="s">
        <v>86</v>
      </c>
      <c r="AV112" s="14" t="s">
        <v>86</v>
      </c>
      <c r="AW112" s="14" t="s">
        <v>36</v>
      </c>
      <c r="AX112" s="14" t="s">
        <v>76</v>
      </c>
      <c r="AY112" s="209" t="s">
        <v>131</v>
      </c>
    </row>
    <row r="113" spans="1:65" s="15" customFormat="1" x14ac:dyDescent="0.2">
      <c r="B113" s="210"/>
      <c r="C113" s="211"/>
      <c r="D113" s="190" t="s">
        <v>140</v>
      </c>
      <c r="E113" s="212" t="s">
        <v>28</v>
      </c>
      <c r="F113" s="213" t="s">
        <v>145</v>
      </c>
      <c r="G113" s="211"/>
      <c r="H113" s="214">
        <v>289.49599999999998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140</v>
      </c>
      <c r="AU113" s="220" t="s">
        <v>86</v>
      </c>
      <c r="AV113" s="15" t="s">
        <v>138</v>
      </c>
      <c r="AW113" s="15" t="s">
        <v>36</v>
      </c>
      <c r="AX113" s="15" t="s">
        <v>84</v>
      </c>
      <c r="AY113" s="220" t="s">
        <v>131</v>
      </c>
    </row>
    <row r="114" spans="1:65" s="2" customFormat="1" ht="60" x14ac:dyDescent="0.2">
      <c r="A114" s="36"/>
      <c r="B114" s="37"/>
      <c r="C114" s="175" t="s">
        <v>151</v>
      </c>
      <c r="D114" s="175" t="s">
        <v>133</v>
      </c>
      <c r="E114" s="176" t="s">
        <v>611</v>
      </c>
      <c r="F114" s="177" t="s">
        <v>612</v>
      </c>
      <c r="G114" s="178" t="s">
        <v>154</v>
      </c>
      <c r="H114" s="179">
        <v>968.99199999999996</v>
      </c>
      <c r="I114" s="180"/>
      <c r="J114" s="181">
        <f>ROUND(I114*H114,2)</f>
        <v>0</v>
      </c>
      <c r="K114" s="177" t="s">
        <v>137</v>
      </c>
      <c r="L114" s="41"/>
      <c r="M114" s="182" t="s">
        <v>28</v>
      </c>
      <c r="N114" s="183" t="s">
        <v>47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138</v>
      </c>
      <c r="AT114" s="186" t="s">
        <v>133</v>
      </c>
      <c r="AU114" s="186" t="s">
        <v>86</v>
      </c>
      <c r="AY114" s="19" t="s">
        <v>131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84</v>
      </c>
      <c r="BK114" s="187">
        <f>ROUND(I114*H114,2)</f>
        <v>0</v>
      </c>
      <c r="BL114" s="19" t="s">
        <v>138</v>
      </c>
      <c r="BM114" s="186" t="s">
        <v>613</v>
      </c>
    </row>
    <row r="115" spans="1:65" s="13" customFormat="1" x14ac:dyDescent="0.2">
      <c r="B115" s="188"/>
      <c r="C115" s="189"/>
      <c r="D115" s="190" t="s">
        <v>140</v>
      </c>
      <c r="E115" s="191" t="s">
        <v>28</v>
      </c>
      <c r="F115" s="192" t="s">
        <v>614</v>
      </c>
      <c r="G115" s="189"/>
      <c r="H115" s="191" t="s">
        <v>28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140</v>
      </c>
      <c r="AU115" s="198" t="s">
        <v>86</v>
      </c>
      <c r="AV115" s="13" t="s">
        <v>84</v>
      </c>
      <c r="AW115" s="13" t="s">
        <v>36</v>
      </c>
      <c r="AX115" s="13" t="s">
        <v>76</v>
      </c>
      <c r="AY115" s="198" t="s">
        <v>131</v>
      </c>
    </row>
    <row r="116" spans="1:65" s="14" customFormat="1" x14ac:dyDescent="0.2">
      <c r="B116" s="199"/>
      <c r="C116" s="200"/>
      <c r="D116" s="190" t="s">
        <v>140</v>
      </c>
      <c r="E116" s="201" t="s">
        <v>28</v>
      </c>
      <c r="F116" s="202" t="s">
        <v>615</v>
      </c>
      <c r="G116" s="200"/>
      <c r="H116" s="203">
        <v>390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140</v>
      </c>
      <c r="AU116" s="209" t="s">
        <v>86</v>
      </c>
      <c r="AV116" s="14" t="s">
        <v>86</v>
      </c>
      <c r="AW116" s="14" t="s">
        <v>36</v>
      </c>
      <c r="AX116" s="14" t="s">
        <v>76</v>
      </c>
      <c r="AY116" s="209" t="s">
        <v>131</v>
      </c>
    </row>
    <row r="117" spans="1:65" s="14" customFormat="1" x14ac:dyDescent="0.2">
      <c r="B117" s="199"/>
      <c r="C117" s="200"/>
      <c r="D117" s="190" t="s">
        <v>140</v>
      </c>
      <c r="E117" s="201" t="s">
        <v>28</v>
      </c>
      <c r="F117" s="202" t="s">
        <v>616</v>
      </c>
      <c r="G117" s="200"/>
      <c r="H117" s="203">
        <v>578.99199999999996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140</v>
      </c>
      <c r="AU117" s="209" t="s">
        <v>86</v>
      </c>
      <c r="AV117" s="14" t="s">
        <v>86</v>
      </c>
      <c r="AW117" s="14" t="s">
        <v>36</v>
      </c>
      <c r="AX117" s="14" t="s">
        <v>76</v>
      </c>
      <c r="AY117" s="209" t="s">
        <v>131</v>
      </c>
    </row>
    <row r="118" spans="1:65" s="15" customFormat="1" x14ac:dyDescent="0.2">
      <c r="B118" s="210"/>
      <c r="C118" s="211"/>
      <c r="D118" s="190" t="s">
        <v>140</v>
      </c>
      <c r="E118" s="212" t="s">
        <v>28</v>
      </c>
      <c r="F118" s="213" t="s">
        <v>145</v>
      </c>
      <c r="G118" s="211"/>
      <c r="H118" s="214">
        <v>968.99199999999996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140</v>
      </c>
      <c r="AU118" s="220" t="s">
        <v>86</v>
      </c>
      <c r="AV118" s="15" t="s">
        <v>138</v>
      </c>
      <c r="AW118" s="15" t="s">
        <v>36</v>
      </c>
      <c r="AX118" s="15" t="s">
        <v>84</v>
      </c>
      <c r="AY118" s="220" t="s">
        <v>131</v>
      </c>
    </row>
    <row r="119" spans="1:65" s="2" customFormat="1" ht="44.25" customHeight="1" x14ac:dyDescent="0.2">
      <c r="A119" s="36"/>
      <c r="B119" s="37"/>
      <c r="C119" s="175" t="s">
        <v>138</v>
      </c>
      <c r="D119" s="175" t="s">
        <v>133</v>
      </c>
      <c r="E119" s="176" t="s">
        <v>617</v>
      </c>
      <c r="F119" s="177" t="s">
        <v>618</v>
      </c>
      <c r="G119" s="178" t="s">
        <v>154</v>
      </c>
      <c r="H119" s="179">
        <v>484.49599999999998</v>
      </c>
      <c r="I119" s="180"/>
      <c r="J119" s="181">
        <f>ROUND(I119*H119,2)</f>
        <v>0</v>
      </c>
      <c r="K119" s="177" t="s">
        <v>137</v>
      </c>
      <c r="L119" s="41"/>
      <c r="M119" s="182" t="s">
        <v>28</v>
      </c>
      <c r="N119" s="183" t="s">
        <v>47</v>
      </c>
      <c r="O119" s="66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138</v>
      </c>
      <c r="AT119" s="186" t="s">
        <v>133</v>
      </c>
      <c r="AU119" s="186" t="s">
        <v>86</v>
      </c>
      <c r="AY119" s="19" t="s">
        <v>131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84</v>
      </c>
      <c r="BK119" s="187">
        <f>ROUND(I119*H119,2)</f>
        <v>0</v>
      </c>
      <c r="BL119" s="19" t="s">
        <v>138</v>
      </c>
      <c r="BM119" s="186" t="s">
        <v>619</v>
      </c>
    </row>
    <row r="120" spans="1:65" s="14" customFormat="1" x14ac:dyDescent="0.2">
      <c r="B120" s="199"/>
      <c r="C120" s="200"/>
      <c r="D120" s="190" t="s">
        <v>140</v>
      </c>
      <c r="E120" s="201" t="s">
        <v>28</v>
      </c>
      <c r="F120" s="202" t="s">
        <v>620</v>
      </c>
      <c r="G120" s="200"/>
      <c r="H120" s="203">
        <v>484.49599999999998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140</v>
      </c>
      <c r="AU120" s="209" t="s">
        <v>86</v>
      </c>
      <c r="AV120" s="14" t="s">
        <v>86</v>
      </c>
      <c r="AW120" s="14" t="s">
        <v>36</v>
      </c>
      <c r="AX120" s="14" t="s">
        <v>84</v>
      </c>
      <c r="AY120" s="209" t="s">
        <v>131</v>
      </c>
    </row>
    <row r="121" spans="1:65" s="2" customFormat="1" ht="44.25" customHeight="1" x14ac:dyDescent="0.2">
      <c r="A121" s="36"/>
      <c r="B121" s="37"/>
      <c r="C121" s="175" t="s">
        <v>164</v>
      </c>
      <c r="D121" s="175" t="s">
        <v>133</v>
      </c>
      <c r="E121" s="176" t="s">
        <v>152</v>
      </c>
      <c r="F121" s="177" t="s">
        <v>153</v>
      </c>
      <c r="G121" s="178" t="s">
        <v>154</v>
      </c>
      <c r="H121" s="179">
        <v>289.49599999999998</v>
      </c>
      <c r="I121" s="180"/>
      <c r="J121" s="181">
        <f>ROUND(I121*H121,2)</f>
        <v>0</v>
      </c>
      <c r="K121" s="177" t="s">
        <v>137</v>
      </c>
      <c r="L121" s="41"/>
      <c r="M121" s="182" t="s">
        <v>28</v>
      </c>
      <c r="N121" s="183" t="s">
        <v>47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138</v>
      </c>
      <c r="AT121" s="186" t="s">
        <v>133</v>
      </c>
      <c r="AU121" s="186" t="s">
        <v>86</v>
      </c>
      <c r="AY121" s="19" t="s">
        <v>131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84</v>
      </c>
      <c r="BK121" s="187">
        <f>ROUND(I121*H121,2)</f>
        <v>0</v>
      </c>
      <c r="BL121" s="19" t="s">
        <v>138</v>
      </c>
      <c r="BM121" s="186" t="s">
        <v>621</v>
      </c>
    </row>
    <row r="122" spans="1:65" s="2" customFormat="1" ht="36" x14ac:dyDescent="0.2">
      <c r="A122" s="36"/>
      <c r="B122" s="37"/>
      <c r="C122" s="175" t="s">
        <v>171</v>
      </c>
      <c r="D122" s="175" t="s">
        <v>133</v>
      </c>
      <c r="E122" s="176" t="s">
        <v>622</v>
      </c>
      <c r="F122" s="177" t="s">
        <v>623</v>
      </c>
      <c r="G122" s="178" t="s">
        <v>136</v>
      </c>
      <c r="H122" s="179">
        <v>350</v>
      </c>
      <c r="I122" s="180"/>
      <c r="J122" s="181">
        <f>ROUND(I122*H122,2)</f>
        <v>0</v>
      </c>
      <c r="K122" s="177" t="s">
        <v>137</v>
      </c>
      <c r="L122" s="41"/>
      <c r="M122" s="182" t="s">
        <v>28</v>
      </c>
      <c r="N122" s="183" t="s">
        <v>47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138</v>
      </c>
      <c r="AT122" s="186" t="s">
        <v>133</v>
      </c>
      <c r="AU122" s="186" t="s">
        <v>86</v>
      </c>
      <c r="AY122" s="19" t="s">
        <v>131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84</v>
      </c>
      <c r="BK122" s="187">
        <f>ROUND(I122*H122,2)</f>
        <v>0</v>
      </c>
      <c r="BL122" s="19" t="s">
        <v>138</v>
      </c>
      <c r="BM122" s="186" t="s">
        <v>624</v>
      </c>
    </row>
    <row r="123" spans="1:65" s="2" customFormat="1" ht="33" customHeight="1" x14ac:dyDescent="0.2">
      <c r="A123" s="36"/>
      <c r="B123" s="37"/>
      <c r="C123" s="175" t="s">
        <v>179</v>
      </c>
      <c r="D123" s="175" t="s">
        <v>133</v>
      </c>
      <c r="E123" s="176" t="s">
        <v>625</v>
      </c>
      <c r="F123" s="177" t="s">
        <v>626</v>
      </c>
      <c r="G123" s="178" t="s">
        <v>136</v>
      </c>
      <c r="H123" s="179">
        <v>592.32600000000002</v>
      </c>
      <c r="I123" s="180"/>
      <c r="J123" s="181">
        <f>ROUND(I123*H123,2)</f>
        <v>0</v>
      </c>
      <c r="K123" s="177" t="s">
        <v>137</v>
      </c>
      <c r="L123" s="41"/>
      <c r="M123" s="182" t="s">
        <v>28</v>
      </c>
      <c r="N123" s="183" t="s">
        <v>47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138</v>
      </c>
      <c r="AT123" s="186" t="s">
        <v>133</v>
      </c>
      <c r="AU123" s="186" t="s">
        <v>86</v>
      </c>
      <c r="AY123" s="19" t="s">
        <v>131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84</v>
      </c>
      <c r="BK123" s="187">
        <f>ROUND(I123*H123,2)</f>
        <v>0</v>
      </c>
      <c r="BL123" s="19" t="s">
        <v>138</v>
      </c>
      <c r="BM123" s="186" t="s">
        <v>627</v>
      </c>
    </row>
    <row r="124" spans="1:65" s="13" customFormat="1" x14ac:dyDescent="0.2">
      <c r="B124" s="188"/>
      <c r="C124" s="189"/>
      <c r="D124" s="190" t="s">
        <v>140</v>
      </c>
      <c r="E124" s="191" t="s">
        <v>28</v>
      </c>
      <c r="F124" s="192" t="s">
        <v>628</v>
      </c>
      <c r="G124" s="189"/>
      <c r="H124" s="191" t="s">
        <v>28</v>
      </c>
      <c r="I124" s="193"/>
      <c r="J124" s="189"/>
      <c r="K124" s="189"/>
      <c r="L124" s="194"/>
      <c r="M124" s="195"/>
      <c r="N124" s="196"/>
      <c r="O124" s="196"/>
      <c r="P124" s="196"/>
      <c r="Q124" s="196"/>
      <c r="R124" s="196"/>
      <c r="S124" s="196"/>
      <c r="T124" s="197"/>
      <c r="AT124" s="198" t="s">
        <v>140</v>
      </c>
      <c r="AU124" s="198" t="s">
        <v>86</v>
      </c>
      <c r="AV124" s="13" t="s">
        <v>84</v>
      </c>
      <c r="AW124" s="13" t="s">
        <v>36</v>
      </c>
      <c r="AX124" s="13" t="s">
        <v>76</v>
      </c>
      <c r="AY124" s="198" t="s">
        <v>131</v>
      </c>
    </row>
    <row r="125" spans="1:65" s="14" customFormat="1" ht="22.5" x14ac:dyDescent="0.2">
      <c r="B125" s="199"/>
      <c r="C125" s="200"/>
      <c r="D125" s="190" t="s">
        <v>140</v>
      </c>
      <c r="E125" s="201" t="s">
        <v>28</v>
      </c>
      <c r="F125" s="202" t="s">
        <v>629</v>
      </c>
      <c r="G125" s="200"/>
      <c r="H125" s="203">
        <v>195.56899999999999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140</v>
      </c>
      <c r="AU125" s="209" t="s">
        <v>86</v>
      </c>
      <c r="AV125" s="14" t="s">
        <v>86</v>
      </c>
      <c r="AW125" s="14" t="s">
        <v>36</v>
      </c>
      <c r="AX125" s="14" t="s">
        <v>76</v>
      </c>
      <c r="AY125" s="209" t="s">
        <v>131</v>
      </c>
    </row>
    <row r="126" spans="1:65" s="14" customFormat="1" x14ac:dyDescent="0.2">
      <c r="B126" s="199"/>
      <c r="C126" s="200"/>
      <c r="D126" s="190" t="s">
        <v>140</v>
      </c>
      <c r="E126" s="201" t="s">
        <v>28</v>
      </c>
      <c r="F126" s="202" t="s">
        <v>630</v>
      </c>
      <c r="G126" s="200"/>
      <c r="H126" s="203">
        <v>50.756999999999998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140</v>
      </c>
      <c r="AU126" s="209" t="s">
        <v>86</v>
      </c>
      <c r="AV126" s="14" t="s">
        <v>86</v>
      </c>
      <c r="AW126" s="14" t="s">
        <v>36</v>
      </c>
      <c r="AX126" s="14" t="s">
        <v>76</v>
      </c>
      <c r="AY126" s="209" t="s">
        <v>131</v>
      </c>
    </row>
    <row r="127" spans="1:65" s="14" customFormat="1" x14ac:dyDescent="0.2">
      <c r="B127" s="199"/>
      <c r="C127" s="200"/>
      <c r="D127" s="190" t="s">
        <v>140</v>
      </c>
      <c r="E127" s="201" t="s">
        <v>28</v>
      </c>
      <c r="F127" s="202" t="s">
        <v>631</v>
      </c>
      <c r="G127" s="200"/>
      <c r="H127" s="203">
        <v>173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140</v>
      </c>
      <c r="AU127" s="209" t="s">
        <v>86</v>
      </c>
      <c r="AV127" s="14" t="s">
        <v>86</v>
      </c>
      <c r="AW127" s="14" t="s">
        <v>36</v>
      </c>
      <c r="AX127" s="14" t="s">
        <v>76</v>
      </c>
      <c r="AY127" s="209" t="s">
        <v>131</v>
      </c>
    </row>
    <row r="128" spans="1:65" s="16" customFormat="1" x14ac:dyDescent="0.2">
      <c r="B128" s="235"/>
      <c r="C128" s="236"/>
      <c r="D128" s="190" t="s">
        <v>140</v>
      </c>
      <c r="E128" s="237" t="s">
        <v>28</v>
      </c>
      <c r="F128" s="238" t="s">
        <v>632</v>
      </c>
      <c r="G128" s="236"/>
      <c r="H128" s="239">
        <v>419.32600000000002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140</v>
      </c>
      <c r="AU128" s="245" t="s">
        <v>86</v>
      </c>
      <c r="AV128" s="16" t="s">
        <v>151</v>
      </c>
      <c r="AW128" s="16" t="s">
        <v>36</v>
      </c>
      <c r="AX128" s="16" t="s">
        <v>76</v>
      </c>
      <c r="AY128" s="245" t="s">
        <v>131</v>
      </c>
    </row>
    <row r="129" spans="1:65" s="14" customFormat="1" x14ac:dyDescent="0.2">
      <c r="B129" s="199"/>
      <c r="C129" s="200"/>
      <c r="D129" s="190" t="s">
        <v>140</v>
      </c>
      <c r="E129" s="201" t="s">
        <v>28</v>
      </c>
      <c r="F129" s="202" t="s">
        <v>633</v>
      </c>
      <c r="G129" s="200"/>
      <c r="H129" s="203">
        <v>173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140</v>
      </c>
      <c r="AU129" s="209" t="s">
        <v>86</v>
      </c>
      <c r="AV129" s="14" t="s">
        <v>86</v>
      </c>
      <c r="AW129" s="14" t="s">
        <v>36</v>
      </c>
      <c r="AX129" s="14" t="s">
        <v>76</v>
      </c>
      <c r="AY129" s="209" t="s">
        <v>131</v>
      </c>
    </row>
    <row r="130" spans="1:65" s="15" customFormat="1" x14ac:dyDescent="0.2">
      <c r="B130" s="210"/>
      <c r="C130" s="211"/>
      <c r="D130" s="190" t="s">
        <v>140</v>
      </c>
      <c r="E130" s="212" t="s">
        <v>28</v>
      </c>
      <c r="F130" s="213" t="s">
        <v>145</v>
      </c>
      <c r="G130" s="211"/>
      <c r="H130" s="214">
        <v>592.32600000000002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140</v>
      </c>
      <c r="AU130" s="220" t="s">
        <v>86</v>
      </c>
      <c r="AV130" s="15" t="s">
        <v>138</v>
      </c>
      <c r="AW130" s="15" t="s">
        <v>36</v>
      </c>
      <c r="AX130" s="15" t="s">
        <v>84</v>
      </c>
      <c r="AY130" s="220" t="s">
        <v>131</v>
      </c>
    </row>
    <row r="131" spans="1:65" s="2" customFormat="1" ht="33" customHeight="1" x14ac:dyDescent="0.2">
      <c r="A131" s="36"/>
      <c r="B131" s="37"/>
      <c r="C131" s="175" t="s">
        <v>161</v>
      </c>
      <c r="D131" s="175" t="s">
        <v>133</v>
      </c>
      <c r="E131" s="176" t="s">
        <v>165</v>
      </c>
      <c r="F131" s="177" t="s">
        <v>166</v>
      </c>
      <c r="G131" s="178" t="s">
        <v>136</v>
      </c>
      <c r="H131" s="179">
        <v>650</v>
      </c>
      <c r="I131" s="180"/>
      <c r="J131" s="181">
        <f>ROUND(I131*H131,2)</f>
        <v>0</v>
      </c>
      <c r="K131" s="177" t="s">
        <v>137</v>
      </c>
      <c r="L131" s="41"/>
      <c r="M131" s="182" t="s">
        <v>28</v>
      </c>
      <c r="N131" s="183" t="s">
        <v>47</v>
      </c>
      <c r="O131" s="66"/>
      <c r="P131" s="184">
        <f>O131*H131</f>
        <v>0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6" t="s">
        <v>138</v>
      </c>
      <c r="AT131" s="186" t="s">
        <v>133</v>
      </c>
      <c r="AU131" s="186" t="s">
        <v>86</v>
      </c>
      <c r="AY131" s="19" t="s">
        <v>131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84</v>
      </c>
      <c r="BK131" s="187">
        <f>ROUND(I131*H131,2)</f>
        <v>0</v>
      </c>
      <c r="BL131" s="19" t="s">
        <v>138</v>
      </c>
      <c r="BM131" s="186" t="s">
        <v>634</v>
      </c>
    </row>
    <row r="132" spans="1:65" s="12" customFormat="1" ht="22.9" customHeight="1" x14ac:dyDescent="0.2">
      <c r="B132" s="159"/>
      <c r="C132" s="160"/>
      <c r="D132" s="161" t="s">
        <v>75</v>
      </c>
      <c r="E132" s="173" t="s">
        <v>86</v>
      </c>
      <c r="F132" s="173" t="s">
        <v>635</v>
      </c>
      <c r="G132" s="160"/>
      <c r="H132" s="160"/>
      <c r="I132" s="163"/>
      <c r="J132" s="174">
        <f>BK132</f>
        <v>0</v>
      </c>
      <c r="K132" s="160"/>
      <c r="L132" s="165"/>
      <c r="M132" s="166"/>
      <c r="N132" s="167"/>
      <c r="O132" s="167"/>
      <c r="P132" s="168">
        <f>SUM(P133:P162)</f>
        <v>0</v>
      </c>
      <c r="Q132" s="167"/>
      <c r="R132" s="168">
        <f>SUM(R133:R162)</f>
        <v>276.56652496000004</v>
      </c>
      <c r="S132" s="167"/>
      <c r="T132" s="169">
        <f>SUM(T133:T162)</f>
        <v>0</v>
      </c>
      <c r="AR132" s="170" t="s">
        <v>84</v>
      </c>
      <c r="AT132" s="171" t="s">
        <v>75</v>
      </c>
      <c r="AU132" s="171" t="s">
        <v>84</v>
      </c>
      <c r="AY132" s="170" t="s">
        <v>131</v>
      </c>
      <c r="BK132" s="172">
        <f>SUM(BK133:BK162)</f>
        <v>0</v>
      </c>
    </row>
    <row r="133" spans="1:65" s="2" customFormat="1" ht="36" x14ac:dyDescent="0.2">
      <c r="A133" s="36"/>
      <c r="B133" s="37"/>
      <c r="C133" s="175" t="s">
        <v>169</v>
      </c>
      <c r="D133" s="175" t="s">
        <v>133</v>
      </c>
      <c r="E133" s="176" t="s">
        <v>636</v>
      </c>
      <c r="F133" s="177" t="s">
        <v>637</v>
      </c>
      <c r="G133" s="178" t="s">
        <v>154</v>
      </c>
      <c r="H133" s="179">
        <v>39.145000000000003</v>
      </c>
      <c r="I133" s="180"/>
      <c r="J133" s="181">
        <f>ROUND(I133*H133,2)</f>
        <v>0</v>
      </c>
      <c r="K133" s="177" t="s">
        <v>137</v>
      </c>
      <c r="L133" s="41"/>
      <c r="M133" s="182" t="s">
        <v>28</v>
      </c>
      <c r="N133" s="183" t="s">
        <v>47</v>
      </c>
      <c r="O133" s="66"/>
      <c r="P133" s="184">
        <f>O133*H133</f>
        <v>0</v>
      </c>
      <c r="Q133" s="184">
        <v>2.16</v>
      </c>
      <c r="R133" s="184">
        <f>Q133*H133</f>
        <v>84.553200000000018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138</v>
      </c>
      <c r="AT133" s="186" t="s">
        <v>133</v>
      </c>
      <c r="AU133" s="186" t="s">
        <v>86</v>
      </c>
      <c r="AY133" s="19" t="s">
        <v>131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84</v>
      </c>
      <c r="BK133" s="187">
        <f>ROUND(I133*H133,2)</f>
        <v>0</v>
      </c>
      <c r="BL133" s="19" t="s">
        <v>138</v>
      </c>
      <c r="BM133" s="186" t="s">
        <v>638</v>
      </c>
    </row>
    <row r="134" spans="1:65" s="13" customFormat="1" x14ac:dyDescent="0.2">
      <c r="B134" s="188"/>
      <c r="C134" s="189"/>
      <c r="D134" s="190" t="s">
        <v>140</v>
      </c>
      <c r="E134" s="191" t="s">
        <v>28</v>
      </c>
      <c r="F134" s="192" t="s">
        <v>639</v>
      </c>
      <c r="G134" s="189"/>
      <c r="H134" s="191" t="s">
        <v>28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140</v>
      </c>
      <c r="AU134" s="198" t="s">
        <v>86</v>
      </c>
      <c r="AV134" s="13" t="s">
        <v>84</v>
      </c>
      <c r="AW134" s="13" t="s">
        <v>36</v>
      </c>
      <c r="AX134" s="13" t="s">
        <v>76</v>
      </c>
      <c r="AY134" s="198" t="s">
        <v>131</v>
      </c>
    </row>
    <row r="135" spans="1:65" s="14" customFormat="1" ht="22.5" x14ac:dyDescent="0.2">
      <c r="B135" s="199"/>
      <c r="C135" s="200"/>
      <c r="D135" s="190" t="s">
        <v>140</v>
      </c>
      <c r="E135" s="201" t="s">
        <v>28</v>
      </c>
      <c r="F135" s="202" t="s">
        <v>640</v>
      </c>
      <c r="G135" s="200"/>
      <c r="H135" s="203">
        <v>39.145000000000003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140</v>
      </c>
      <c r="AU135" s="209" t="s">
        <v>86</v>
      </c>
      <c r="AV135" s="14" t="s">
        <v>86</v>
      </c>
      <c r="AW135" s="14" t="s">
        <v>36</v>
      </c>
      <c r="AX135" s="14" t="s">
        <v>84</v>
      </c>
      <c r="AY135" s="209" t="s">
        <v>131</v>
      </c>
    </row>
    <row r="136" spans="1:65" s="2" customFormat="1" ht="33" customHeight="1" x14ac:dyDescent="0.2">
      <c r="A136" s="36"/>
      <c r="B136" s="37"/>
      <c r="C136" s="175" t="s">
        <v>193</v>
      </c>
      <c r="D136" s="175" t="s">
        <v>133</v>
      </c>
      <c r="E136" s="176" t="s">
        <v>641</v>
      </c>
      <c r="F136" s="177" t="s">
        <v>642</v>
      </c>
      <c r="G136" s="178" t="s">
        <v>154</v>
      </c>
      <c r="H136" s="179">
        <v>25.117000000000001</v>
      </c>
      <c r="I136" s="180"/>
      <c r="J136" s="181">
        <f>ROUND(I136*H136,2)</f>
        <v>0</v>
      </c>
      <c r="K136" s="177" t="s">
        <v>137</v>
      </c>
      <c r="L136" s="41"/>
      <c r="M136" s="182" t="s">
        <v>28</v>
      </c>
      <c r="N136" s="183" t="s">
        <v>47</v>
      </c>
      <c r="O136" s="66"/>
      <c r="P136" s="184">
        <f>O136*H136</f>
        <v>0</v>
      </c>
      <c r="Q136" s="184">
        <v>2.45329</v>
      </c>
      <c r="R136" s="184">
        <f>Q136*H136</f>
        <v>61.619284929999999</v>
      </c>
      <c r="S136" s="184">
        <v>0</v>
      </c>
      <c r="T136" s="18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6" t="s">
        <v>138</v>
      </c>
      <c r="AT136" s="186" t="s">
        <v>133</v>
      </c>
      <c r="AU136" s="186" t="s">
        <v>86</v>
      </c>
      <c r="AY136" s="19" t="s">
        <v>131</v>
      </c>
      <c r="BE136" s="187">
        <f>IF(N136="základní",J136,0)</f>
        <v>0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84</v>
      </c>
      <c r="BK136" s="187">
        <f>ROUND(I136*H136,2)</f>
        <v>0</v>
      </c>
      <c r="BL136" s="19" t="s">
        <v>138</v>
      </c>
      <c r="BM136" s="186" t="s">
        <v>643</v>
      </c>
    </row>
    <row r="137" spans="1:65" s="14" customFormat="1" x14ac:dyDescent="0.2">
      <c r="B137" s="199"/>
      <c r="C137" s="200"/>
      <c r="D137" s="190" t="s">
        <v>140</v>
      </c>
      <c r="E137" s="201" t="s">
        <v>28</v>
      </c>
      <c r="F137" s="202" t="s">
        <v>644</v>
      </c>
      <c r="G137" s="200"/>
      <c r="H137" s="203">
        <v>25.117000000000001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140</v>
      </c>
      <c r="AU137" s="209" t="s">
        <v>86</v>
      </c>
      <c r="AV137" s="14" t="s">
        <v>86</v>
      </c>
      <c r="AW137" s="14" t="s">
        <v>36</v>
      </c>
      <c r="AX137" s="14" t="s">
        <v>84</v>
      </c>
      <c r="AY137" s="209" t="s">
        <v>131</v>
      </c>
    </row>
    <row r="138" spans="1:65" s="2" customFormat="1" ht="16.5" customHeight="1" x14ac:dyDescent="0.2">
      <c r="A138" s="36"/>
      <c r="B138" s="37"/>
      <c r="C138" s="175" t="s">
        <v>198</v>
      </c>
      <c r="D138" s="175" t="s">
        <v>133</v>
      </c>
      <c r="E138" s="176" t="s">
        <v>645</v>
      </c>
      <c r="F138" s="177" t="s">
        <v>646</v>
      </c>
      <c r="G138" s="178" t="s">
        <v>136</v>
      </c>
      <c r="H138" s="179">
        <v>8.7859999999999996</v>
      </c>
      <c r="I138" s="180"/>
      <c r="J138" s="181">
        <f>ROUND(I138*H138,2)</f>
        <v>0</v>
      </c>
      <c r="K138" s="177" t="s">
        <v>137</v>
      </c>
      <c r="L138" s="41"/>
      <c r="M138" s="182" t="s">
        <v>28</v>
      </c>
      <c r="N138" s="183" t="s">
        <v>47</v>
      </c>
      <c r="O138" s="66"/>
      <c r="P138" s="184">
        <f>O138*H138</f>
        <v>0</v>
      </c>
      <c r="Q138" s="184">
        <v>2.47E-3</v>
      </c>
      <c r="R138" s="184">
        <f>Q138*H138</f>
        <v>2.1701419999999999E-2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138</v>
      </c>
      <c r="AT138" s="186" t="s">
        <v>133</v>
      </c>
      <c r="AU138" s="186" t="s">
        <v>86</v>
      </c>
      <c r="AY138" s="19" t="s">
        <v>131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84</v>
      </c>
      <c r="BK138" s="187">
        <f>ROUND(I138*H138,2)</f>
        <v>0</v>
      </c>
      <c r="BL138" s="19" t="s">
        <v>138</v>
      </c>
      <c r="BM138" s="186" t="s">
        <v>647</v>
      </c>
    </row>
    <row r="139" spans="1:65" s="14" customFormat="1" x14ac:dyDescent="0.2">
      <c r="B139" s="199"/>
      <c r="C139" s="200"/>
      <c r="D139" s="190" t="s">
        <v>140</v>
      </c>
      <c r="E139" s="201" t="s">
        <v>541</v>
      </c>
      <c r="F139" s="202" t="s">
        <v>648</v>
      </c>
      <c r="G139" s="200"/>
      <c r="H139" s="203">
        <v>58.57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140</v>
      </c>
      <c r="AU139" s="209" t="s">
        <v>86</v>
      </c>
      <c r="AV139" s="14" t="s">
        <v>86</v>
      </c>
      <c r="AW139" s="14" t="s">
        <v>36</v>
      </c>
      <c r="AX139" s="14" t="s">
        <v>76</v>
      </c>
      <c r="AY139" s="209" t="s">
        <v>131</v>
      </c>
    </row>
    <row r="140" spans="1:65" s="14" customFormat="1" x14ac:dyDescent="0.2">
      <c r="B140" s="199"/>
      <c r="C140" s="200"/>
      <c r="D140" s="190" t="s">
        <v>140</v>
      </c>
      <c r="E140" s="201" t="s">
        <v>28</v>
      </c>
      <c r="F140" s="202" t="s">
        <v>649</v>
      </c>
      <c r="G140" s="200"/>
      <c r="H140" s="203">
        <v>8.7859999999999996</v>
      </c>
      <c r="I140" s="204"/>
      <c r="J140" s="200"/>
      <c r="K140" s="200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140</v>
      </c>
      <c r="AU140" s="209" t="s">
        <v>86</v>
      </c>
      <c r="AV140" s="14" t="s">
        <v>86</v>
      </c>
      <c r="AW140" s="14" t="s">
        <v>36</v>
      </c>
      <c r="AX140" s="14" t="s">
        <v>84</v>
      </c>
      <c r="AY140" s="209" t="s">
        <v>131</v>
      </c>
    </row>
    <row r="141" spans="1:65" s="2" customFormat="1" ht="16.5" customHeight="1" x14ac:dyDescent="0.2">
      <c r="A141" s="36"/>
      <c r="B141" s="37"/>
      <c r="C141" s="175" t="s">
        <v>204</v>
      </c>
      <c r="D141" s="175" t="s">
        <v>133</v>
      </c>
      <c r="E141" s="176" t="s">
        <v>650</v>
      </c>
      <c r="F141" s="177" t="s">
        <v>651</v>
      </c>
      <c r="G141" s="178" t="s">
        <v>136</v>
      </c>
      <c r="H141" s="179">
        <v>8.7859999999999996</v>
      </c>
      <c r="I141" s="180"/>
      <c r="J141" s="181">
        <f>ROUND(I141*H141,2)</f>
        <v>0</v>
      </c>
      <c r="K141" s="177" t="s">
        <v>137</v>
      </c>
      <c r="L141" s="41"/>
      <c r="M141" s="182" t="s">
        <v>28</v>
      </c>
      <c r="N141" s="183" t="s">
        <v>47</v>
      </c>
      <c r="O141" s="66"/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138</v>
      </c>
      <c r="AT141" s="186" t="s">
        <v>133</v>
      </c>
      <c r="AU141" s="186" t="s">
        <v>86</v>
      </c>
      <c r="AY141" s="19" t="s">
        <v>131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84</v>
      </c>
      <c r="BK141" s="187">
        <f>ROUND(I141*H141,2)</f>
        <v>0</v>
      </c>
      <c r="BL141" s="19" t="s">
        <v>138</v>
      </c>
      <c r="BM141" s="186" t="s">
        <v>652</v>
      </c>
    </row>
    <row r="142" spans="1:65" s="14" customFormat="1" x14ac:dyDescent="0.2">
      <c r="B142" s="199"/>
      <c r="C142" s="200"/>
      <c r="D142" s="190" t="s">
        <v>140</v>
      </c>
      <c r="E142" s="201" t="s">
        <v>28</v>
      </c>
      <c r="F142" s="202" t="s">
        <v>653</v>
      </c>
      <c r="G142" s="200"/>
      <c r="H142" s="203">
        <v>8.7859999999999996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140</v>
      </c>
      <c r="AU142" s="209" t="s">
        <v>86</v>
      </c>
      <c r="AV142" s="14" t="s">
        <v>86</v>
      </c>
      <c r="AW142" s="14" t="s">
        <v>36</v>
      </c>
      <c r="AX142" s="14" t="s">
        <v>84</v>
      </c>
      <c r="AY142" s="209" t="s">
        <v>131</v>
      </c>
    </row>
    <row r="143" spans="1:65" s="2" customFormat="1" ht="24" x14ac:dyDescent="0.2">
      <c r="A143" s="36"/>
      <c r="B143" s="37"/>
      <c r="C143" s="175" t="s">
        <v>215</v>
      </c>
      <c r="D143" s="175" t="s">
        <v>133</v>
      </c>
      <c r="E143" s="176" t="s">
        <v>654</v>
      </c>
      <c r="F143" s="177" t="s">
        <v>655</v>
      </c>
      <c r="G143" s="178" t="s">
        <v>160</v>
      </c>
      <c r="H143" s="179">
        <v>0.56100000000000005</v>
      </c>
      <c r="I143" s="180"/>
      <c r="J143" s="181">
        <f>ROUND(I143*H143,2)</f>
        <v>0</v>
      </c>
      <c r="K143" s="177" t="s">
        <v>137</v>
      </c>
      <c r="L143" s="41"/>
      <c r="M143" s="182" t="s">
        <v>28</v>
      </c>
      <c r="N143" s="183" t="s">
        <v>47</v>
      </c>
      <c r="O143" s="66"/>
      <c r="P143" s="184">
        <f>O143*H143</f>
        <v>0</v>
      </c>
      <c r="Q143" s="184">
        <v>1.0606199999999999</v>
      </c>
      <c r="R143" s="184">
        <f>Q143*H143</f>
        <v>0.59500781999999997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138</v>
      </c>
      <c r="AT143" s="186" t="s">
        <v>133</v>
      </c>
      <c r="AU143" s="186" t="s">
        <v>86</v>
      </c>
      <c r="AY143" s="19" t="s">
        <v>131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84</v>
      </c>
      <c r="BK143" s="187">
        <f>ROUND(I143*H143,2)</f>
        <v>0</v>
      </c>
      <c r="BL143" s="19" t="s">
        <v>138</v>
      </c>
      <c r="BM143" s="186" t="s">
        <v>656</v>
      </c>
    </row>
    <row r="144" spans="1:65" s="13" customFormat="1" x14ac:dyDescent="0.2">
      <c r="B144" s="188"/>
      <c r="C144" s="189"/>
      <c r="D144" s="190" t="s">
        <v>140</v>
      </c>
      <c r="E144" s="191" t="s">
        <v>28</v>
      </c>
      <c r="F144" s="192" t="s">
        <v>657</v>
      </c>
      <c r="G144" s="189"/>
      <c r="H144" s="191" t="s">
        <v>28</v>
      </c>
      <c r="I144" s="193"/>
      <c r="J144" s="189"/>
      <c r="K144" s="189"/>
      <c r="L144" s="194"/>
      <c r="M144" s="195"/>
      <c r="N144" s="196"/>
      <c r="O144" s="196"/>
      <c r="P144" s="196"/>
      <c r="Q144" s="196"/>
      <c r="R144" s="196"/>
      <c r="S144" s="196"/>
      <c r="T144" s="197"/>
      <c r="AT144" s="198" t="s">
        <v>140</v>
      </c>
      <c r="AU144" s="198" t="s">
        <v>86</v>
      </c>
      <c r="AV144" s="13" t="s">
        <v>84</v>
      </c>
      <c r="AW144" s="13" t="s">
        <v>36</v>
      </c>
      <c r="AX144" s="13" t="s">
        <v>76</v>
      </c>
      <c r="AY144" s="198" t="s">
        <v>131</v>
      </c>
    </row>
    <row r="145" spans="1:65" s="14" customFormat="1" x14ac:dyDescent="0.2">
      <c r="B145" s="199"/>
      <c r="C145" s="200"/>
      <c r="D145" s="190" t="s">
        <v>140</v>
      </c>
      <c r="E145" s="201" t="s">
        <v>28</v>
      </c>
      <c r="F145" s="202" t="s">
        <v>658</v>
      </c>
      <c r="G145" s="200"/>
      <c r="H145" s="203">
        <v>0.56100000000000005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140</v>
      </c>
      <c r="AU145" s="209" t="s">
        <v>86</v>
      </c>
      <c r="AV145" s="14" t="s">
        <v>86</v>
      </c>
      <c r="AW145" s="14" t="s">
        <v>36</v>
      </c>
      <c r="AX145" s="14" t="s">
        <v>84</v>
      </c>
      <c r="AY145" s="209" t="s">
        <v>131</v>
      </c>
    </row>
    <row r="146" spans="1:65" s="2" customFormat="1" ht="33" customHeight="1" x14ac:dyDescent="0.2">
      <c r="A146" s="36"/>
      <c r="B146" s="37"/>
      <c r="C146" s="175" t="s">
        <v>221</v>
      </c>
      <c r="D146" s="175" t="s">
        <v>133</v>
      </c>
      <c r="E146" s="176" t="s">
        <v>659</v>
      </c>
      <c r="F146" s="177" t="s">
        <v>660</v>
      </c>
      <c r="G146" s="178" t="s">
        <v>154</v>
      </c>
      <c r="H146" s="179">
        <v>57.177</v>
      </c>
      <c r="I146" s="180"/>
      <c r="J146" s="181">
        <f>ROUND(I146*H146,2)</f>
        <v>0</v>
      </c>
      <c r="K146" s="177" t="s">
        <v>137</v>
      </c>
      <c r="L146" s="41"/>
      <c r="M146" s="182" t="s">
        <v>28</v>
      </c>
      <c r="N146" s="183" t="s">
        <v>47</v>
      </c>
      <c r="O146" s="66"/>
      <c r="P146" s="184">
        <f>O146*H146</f>
        <v>0</v>
      </c>
      <c r="Q146" s="184">
        <v>2.2563399999999998</v>
      </c>
      <c r="R146" s="184">
        <f>Q146*H146</f>
        <v>129.01075218</v>
      </c>
      <c r="S146" s="184">
        <v>0</v>
      </c>
      <c r="T146" s="18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6" t="s">
        <v>138</v>
      </c>
      <c r="AT146" s="186" t="s">
        <v>133</v>
      </c>
      <c r="AU146" s="186" t="s">
        <v>86</v>
      </c>
      <c r="AY146" s="19" t="s">
        <v>131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84</v>
      </c>
      <c r="BK146" s="187">
        <f>ROUND(I146*H146,2)</f>
        <v>0</v>
      </c>
      <c r="BL146" s="19" t="s">
        <v>138</v>
      </c>
      <c r="BM146" s="186" t="s">
        <v>661</v>
      </c>
    </row>
    <row r="147" spans="1:65" s="13" customFormat="1" x14ac:dyDescent="0.2">
      <c r="B147" s="188"/>
      <c r="C147" s="189"/>
      <c r="D147" s="190" t="s">
        <v>140</v>
      </c>
      <c r="E147" s="191" t="s">
        <v>28</v>
      </c>
      <c r="F147" s="192" t="s">
        <v>662</v>
      </c>
      <c r="G147" s="189"/>
      <c r="H147" s="191" t="s">
        <v>28</v>
      </c>
      <c r="I147" s="193"/>
      <c r="J147" s="189"/>
      <c r="K147" s="189"/>
      <c r="L147" s="194"/>
      <c r="M147" s="195"/>
      <c r="N147" s="196"/>
      <c r="O147" s="196"/>
      <c r="P147" s="196"/>
      <c r="Q147" s="196"/>
      <c r="R147" s="196"/>
      <c r="S147" s="196"/>
      <c r="T147" s="197"/>
      <c r="AT147" s="198" t="s">
        <v>140</v>
      </c>
      <c r="AU147" s="198" t="s">
        <v>86</v>
      </c>
      <c r="AV147" s="13" t="s">
        <v>84</v>
      </c>
      <c r="AW147" s="13" t="s">
        <v>36</v>
      </c>
      <c r="AX147" s="13" t="s">
        <v>76</v>
      </c>
      <c r="AY147" s="198" t="s">
        <v>131</v>
      </c>
    </row>
    <row r="148" spans="1:65" s="14" customFormat="1" ht="22.5" x14ac:dyDescent="0.2">
      <c r="B148" s="199"/>
      <c r="C148" s="200"/>
      <c r="D148" s="190" t="s">
        <v>140</v>
      </c>
      <c r="E148" s="201" t="s">
        <v>28</v>
      </c>
      <c r="F148" s="202" t="s">
        <v>663</v>
      </c>
      <c r="G148" s="200"/>
      <c r="H148" s="203">
        <v>56.613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140</v>
      </c>
      <c r="AU148" s="209" t="s">
        <v>86</v>
      </c>
      <c r="AV148" s="14" t="s">
        <v>86</v>
      </c>
      <c r="AW148" s="14" t="s">
        <v>36</v>
      </c>
      <c r="AX148" s="14" t="s">
        <v>76</v>
      </c>
      <c r="AY148" s="209" t="s">
        <v>131</v>
      </c>
    </row>
    <row r="149" spans="1:65" s="14" customFormat="1" x14ac:dyDescent="0.2">
      <c r="B149" s="199"/>
      <c r="C149" s="200"/>
      <c r="D149" s="190" t="s">
        <v>140</v>
      </c>
      <c r="E149" s="201" t="s">
        <v>28</v>
      </c>
      <c r="F149" s="202" t="s">
        <v>664</v>
      </c>
      <c r="G149" s="200"/>
      <c r="H149" s="203">
        <v>0.54600000000000004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140</v>
      </c>
      <c r="AU149" s="209" t="s">
        <v>86</v>
      </c>
      <c r="AV149" s="14" t="s">
        <v>86</v>
      </c>
      <c r="AW149" s="14" t="s">
        <v>36</v>
      </c>
      <c r="AX149" s="14" t="s">
        <v>76</v>
      </c>
      <c r="AY149" s="209" t="s">
        <v>131</v>
      </c>
    </row>
    <row r="150" spans="1:65" s="14" customFormat="1" x14ac:dyDescent="0.2">
      <c r="B150" s="199"/>
      <c r="C150" s="200"/>
      <c r="D150" s="190" t="s">
        <v>140</v>
      </c>
      <c r="E150" s="201" t="s">
        <v>28</v>
      </c>
      <c r="F150" s="202" t="s">
        <v>665</v>
      </c>
      <c r="G150" s="200"/>
      <c r="H150" s="203">
        <v>1.7999999999999999E-2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140</v>
      </c>
      <c r="AU150" s="209" t="s">
        <v>86</v>
      </c>
      <c r="AV150" s="14" t="s">
        <v>86</v>
      </c>
      <c r="AW150" s="14" t="s">
        <v>36</v>
      </c>
      <c r="AX150" s="14" t="s">
        <v>76</v>
      </c>
      <c r="AY150" s="209" t="s">
        <v>131</v>
      </c>
    </row>
    <row r="151" spans="1:65" s="15" customFormat="1" x14ac:dyDescent="0.2">
      <c r="B151" s="210"/>
      <c r="C151" s="211"/>
      <c r="D151" s="190" t="s">
        <v>140</v>
      </c>
      <c r="E151" s="212" t="s">
        <v>28</v>
      </c>
      <c r="F151" s="213" t="s">
        <v>145</v>
      </c>
      <c r="G151" s="211"/>
      <c r="H151" s="214">
        <v>57.177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140</v>
      </c>
      <c r="AU151" s="220" t="s">
        <v>86</v>
      </c>
      <c r="AV151" s="15" t="s">
        <v>138</v>
      </c>
      <c r="AW151" s="15" t="s">
        <v>36</v>
      </c>
      <c r="AX151" s="15" t="s">
        <v>84</v>
      </c>
      <c r="AY151" s="220" t="s">
        <v>131</v>
      </c>
    </row>
    <row r="152" spans="1:65" s="2" customFormat="1" ht="16.5" customHeight="1" x14ac:dyDescent="0.2">
      <c r="A152" s="36"/>
      <c r="B152" s="37"/>
      <c r="C152" s="175" t="s">
        <v>8</v>
      </c>
      <c r="D152" s="175" t="s">
        <v>133</v>
      </c>
      <c r="E152" s="176" t="s">
        <v>666</v>
      </c>
      <c r="F152" s="177" t="s">
        <v>667</v>
      </c>
      <c r="G152" s="178" t="s">
        <v>136</v>
      </c>
      <c r="H152" s="179">
        <v>94.534999999999997</v>
      </c>
      <c r="I152" s="180"/>
      <c r="J152" s="181">
        <f>ROUND(I152*H152,2)</f>
        <v>0</v>
      </c>
      <c r="K152" s="177" t="s">
        <v>137</v>
      </c>
      <c r="L152" s="41"/>
      <c r="M152" s="182" t="s">
        <v>28</v>
      </c>
      <c r="N152" s="183" t="s">
        <v>47</v>
      </c>
      <c r="O152" s="66"/>
      <c r="P152" s="184">
        <f>O152*H152</f>
        <v>0</v>
      </c>
      <c r="Q152" s="184">
        <v>2.6900000000000001E-3</v>
      </c>
      <c r="R152" s="184">
        <f>Q152*H152</f>
        <v>0.25429915000000003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138</v>
      </c>
      <c r="AT152" s="186" t="s">
        <v>133</v>
      </c>
      <c r="AU152" s="186" t="s">
        <v>86</v>
      </c>
      <c r="AY152" s="19" t="s">
        <v>131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84</v>
      </c>
      <c r="BK152" s="187">
        <f>ROUND(I152*H152,2)</f>
        <v>0</v>
      </c>
      <c r="BL152" s="19" t="s">
        <v>138</v>
      </c>
      <c r="BM152" s="186" t="s">
        <v>668</v>
      </c>
    </row>
    <row r="153" spans="1:65" s="13" customFormat="1" x14ac:dyDescent="0.2">
      <c r="B153" s="188"/>
      <c r="C153" s="189"/>
      <c r="D153" s="190" t="s">
        <v>140</v>
      </c>
      <c r="E153" s="191" t="s">
        <v>28</v>
      </c>
      <c r="F153" s="192" t="s">
        <v>608</v>
      </c>
      <c r="G153" s="189"/>
      <c r="H153" s="191" t="s">
        <v>28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140</v>
      </c>
      <c r="AU153" s="198" t="s">
        <v>86</v>
      </c>
      <c r="AV153" s="13" t="s">
        <v>84</v>
      </c>
      <c r="AW153" s="13" t="s">
        <v>36</v>
      </c>
      <c r="AX153" s="13" t="s">
        <v>76</v>
      </c>
      <c r="AY153" s="198" t="s">
        <v>131</v>
      </c>
    </row>
    <row r="154" spans="1:65" s="14" customFormat="1" ht="33.75" x14ac:dyDescent="0.2">
      <c r="B154" s="199"/>
      <c r="C154" s="200"/>
      <c r="D154" s="190" t="s">
        <v>140</v>
      </c>
      <c r="E154" s="201" t="s">
        <v>28</v>
      </c>
      <c r="F154" s="202" t="s">
        <v>669</v>
      </c>
      <c r="G154" s="200"/>
      <c r="H154" s="203">
        <v>45.354999999999997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140</v>
      </c>
      <c r="AU154" s="209" t="s">
        <v>86</v>
      </c>
      <c r="AV154" s="14" t="s">
        <v>86</v>
      </c>
      <c r="AW154" s="14" t="s">
        <v>36</v>
      </c>
      <c r="AX154" s="14" t="s">
        <v>76</v>
      </c>
      <c r="AY154" s="209" t="s">
        <v>131</v>
      </c>
    </row>
    <row r="155" spans="1:65" s="14" customFormat="1" x14ac:dyDescent="0.2">
      <c r="B155" s="199"/>
      <c r="C155" s="200"/>
      <c r="D155" s="190" t="s">
        <v>140</v>
      </c>
      <c r="E155" s="201" t="s">
        <v>28</v>
      </c>
      <c r="F155" s="202" t="s">
        <v>670</v>
      </c>
      <c r="G155" s="200"/>
      <c r="H155" s="203">
        <v>16.48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140</v>
      </c>
      <c r="AU155" s="209" t="s">
        <v>86</v>
      </c>
      <c r="AV155" s="14" t="s">
        <v>86</v>
      </c>
      <c r="AW155" s="14" t="s">
        <v>36</v>
      </c>
      <c r="AX155" s="14" t="s">
        <v>76</v>
      </c>
      <c r="AY155" s="209" t="s">
        <v>131</v>
      </c>
    </row>
    <row r="156" spans="1:65" s="14" customFormat="1" x14ac:dyDescent="0.2">
      <c r="B156" s="199"/>
      <c r="C156" s="200"/>
      <c r="D156" s="190" t="s">
        <v>140</v>
      </c>
      <c r="E156" s="201" t="s">
        <v>28</v>
      </c>
      <c r="F156" s="202" t="s">
        <v>671</v>
      </c>
      <c r="G156" s="200"/>
      <c r="H156" s="203">
        <v>16.600000000000001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140</v>
      </c>
      <c r="AU156" s="209" t="s">
        <v>86</v>
      </c>
      <c r="AV156" s="14" t="s">
        <v>86</v>
      </c>
      <c r="AW156" s="14" t="s">
        <v>36</v>
      </c>
      <c r="AX156" s="14" t="s">
        <v>76</v>
      </c>
      <c r="AY156" s="209" t="s">
        <v>131</v>
      </c>
    </row>
    <row r="157" spans="1:65" s="14" customFormat="1" ht="22.5" x14ac:dyDescent="0.2">
      <c r="B157" s="199"/>
      <c r="C157" s="200"/>
      <c r="D157" s="190" t="s">
        <v>140</v>
      </c>
      <c r="E157" s="201" t="s">
        <v>28</v>
      </c>
      <c r="F157" s="202" t="s">
        <v>672</v>
      </c>
      <c r="G157" s="200"/>
      <c r="H157" s="203">
        <v>16.100000000000001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140</v>
      </c>
      <c r="AU157" s="209" t="s">
        <v>86</v>
      </c>
      <c r="AV157" s="14" t="s">
        <v>86</v>
      </c>
      <c r="AW157" s="14" t="s">
        <v>36</v>
      </c>
      <c r="AX157" s="14" t="s">
        <v>76</v>
      </c>
      <c r="AY157" s="209" t="s">
        <v>131</v>
      </c>
    </row>
    <row r="158" spans="1:65" s="15" customFormat="1" x14ac:dyDescent="0.2">
      <c r="B158" s="210"/>
      <c r="C158" s="211"/>
      <c r="D158" s="190" t="s">
        <v>140</v>
      </c>
      <c r="E158" s="212" t="s">
        <v>28</v>
      </c>
      <c r="F158" s="213" t="s">
        <v>145</v>
      </c>
      <c r="G158" s="211"/>
      <c r="H158" s="214">
        <v>94.534999999999997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140</v>
      </c>
      <c r="AU158" s="220" t="s">
        <v>86</v>
      </c>
      <c r="AV158" s="15" t="s">
        <v>138</v>
      </c>
      <c r="AW158" s="15" t="s">
        <v>36</v>
      </c>
      <c r="AX158" s="15" t="s">
        <v>84</v>
      </c>
      <c r="AY158" s="220" t="s">
        <v>131</v>
      </c>
    </row>
    <row r="159" spans="1:65" s="2" customFormat="1" ht="16.5" customHeight="1" x14ac:dyDescent="0.2">
      <c r="A159" s="36"/>
      <c r="B159" s="37"/>
      <c r="C159" s="175" t="s">
        <v>231</v>
      </c>
      <c r="D159" s="175" t="s">
        <v>133</v>
      </c>
      <c r="E159" s="176" t="s">
        <v>673</v>
      </c>
      <c r="F159" s="177" t="s">
        <v>674</v>
      </c>
      <c r="G159" s="178" t="s">
        <v>136</v>
      </c>
      <c r="H159" s="179">
        <v>94.534999999999997</v>
      </c>
      <c r="I159" s="180"/>
      <c r="J159" s="181">
        <f>ROUND(I159*H159,2)</f>
        <v>0</v>
      </c>
      <c r="K159" s="177" t="s">
        <v>137</v>
      </c>
      <c r="L159" s="41"/>
      <c r="M159" s="182" t="s">
        <v>28</v>
      </c>
      <c r="N159" s="183" t="s">
        <v>47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138</v>
      </c>
      <c r="AT159" s="186" t="s">
        <v>133</v>
      </c>
      <c r="AU159" s="186" t="s">
        <v>86</v>
      </c>
      <c r="AY159" s="19" t="s">
        <v>131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84</v>
      </c>
      <c r="BK159" s="187">
        <f>ROUND(I159*H159,2)</f>
        <v>0</v>
      </c>
      <c r="BL159" s="19" t="s">
        <v>138</v>
      </c>
      <c r="BM159" s="186" t="s">
        <v>675</v>
      </c>
    </row>
    <row r="160" spans="1:65" s="2" customFormat="1" ht="24" x14ac:dyDescent="0.2">
      <c r="A160" s="36"/>
      <c r="B160" s="37"/>
      <c r="C160" s="175" t="s">
        <v>236</v>
      </c>
      <c r="D160" s="175" t="s">
        <v>133</v>
      </c>
      <c r="E160" s="176" t="s">
        <v>676</v>
      </c>
      <c r="F160" s="177" t="s">
        <v>677</v>
      </c>
      <c r="G160" s="178" t="s">
        <v>160</v>
      </c>
      <c r="H160" s="179">
        <v>0.48299999999999998</v>
      </c>
      <c r="I160" s="180"/>
      <c r="J160" s="181">
        <f>ROUND(I160*H160,2)</f>
        <v>0</v>
      </c>
      <c r="K160" s="177" t="s">
        <v>137</v>
      </c>
      <c r="L160" s="41"/>
      <c r="M160" s="182" t="s">
        <v>28</v>
      </c>
      <c r="N160" s="183" t="s">
        <v>47</v>
      </c>
      <c r="O160" s="66"/>
      <c r="P160" s="184">
        <f>O160*H160</f>
        <v>0</v>
      </c>
      <c r="Q160" s="184">
        <v>1.0606199999999999</v>
      </c>
      <c r="R160" s="184">
        <f>Q160*H160</f>
        <v>0.51227945999999991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138</v>
      </c>
      <c r="AT160" s="186" t="s">
        <v>133</v>
      </c>
      <c r="AU160" s="186" t="s">
        <v>86</v>
      </c>
      <c r="AY160" s="19" t="s">
        <v>131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84</v>
      </c>
      <c r="BK160" s="187">
        <f>ROUND(I160*H160,2)</f>
        <v>0</v>
      </c>
      <c r="BL160" s="19" t="s">
        <v>138</v>
      </c>
      <c r="BM160" s="186" t="s">
        <v>678</v>
      </c>
    </row>
    <row r="161" spans="1:65" s="13" customFormat="1" x14ac:dyDescent="0.2">
      <c r="B161" s="188"/>
      <c r="C161" s="189"/>
      <c r="D161" s="190" t="s">
        <v>140</v>
      </c>
      <c r="E161" s="191" t="s">
        <v>28</v>
      </c>
      <c r="F161" s="192" t="s">
        <v>657</v>
      </c>
      <c r="G161" s="189"/>
      <c r="H161" s="191" t="s">
        <v>28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140</v>
      </c>
      <c r="AU161" s="198" t="s">
        <v>86</v>
      </c>
      <c r="AV161" s="13" t="s">
        <v>84</v>
      </c>
      <c r="AW161" s="13" t="s">
        <v>36</v>
      </c>
      <c r="AX161" s="13" t="s">
        <v>76</v>
      </c>
      <c r="AY161" s="198" t="s">
        <v>131</v>
      </c>
    </row>
    <row r="162" spans="1:65" s="14" customFormat="1" x14ac:dyDescent="0.2">
      <c r="B162" s="199"/>
      <c r="C162" s="200"/>
      <c r="D162" s="190" t="s">
        <v>140</v>
      </c>
      <c r="E162" s="201" t="s">
        <v>28</v>
      </c>
      <c r="F162" s="202" t="s">
        <v>679</v>
      </c>
      <c r="G162" s="200"/>
      <c r="H162" s="203">
        <v>0.48299999999999998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140</v>
      </c>
      <c r="AU162" s="209" t="s">
        <v>86</v>
      </c>
      <c r="AV162" s="14" t="s">
        <v>86</v>
      </c>
      <c r="AW162" s="14" t="s">
        <v>36</v>
      </c>
      <c r="AX162" s="14" t="s">
        <v>84</v>
      </c>
      <c r="AY162" s="209" t="s">
        <v>131</v>
      </c>
    </row>
    <row r="163" spans="1:65" s="12" customFormat="1" ht="22.9" customHeight="1" x14ac:dyDescent="0.2">
      <c r="B163" s="159"/>
      <c r="C163" s="160"/>
      <c r="D163" s="161" t="s">
        <v>75</v>
      </c>
      <c r="E163" s="173" t="s">
        <v>151</v>
      </c>
      <c r="F163" s="173" t="s">
        <v>680</v>
      </c>
      <c r="G163" s="160"/>
      <c r="H163" s="160"/>
      <c r="I163" s="163"/>
      <c r="J163" s="174">
        <f>BK163</f>
        <v>0</v>
      </c>
      <c r="K163" s="160"/>
      <c r="L163" s="165"/>
      <c r="M163" s="166"/>
      <c r="N163" s="167"/>
      <c r="O163" s="167"/>
      <c r="P163" s="168">
        <f>SUM(P164:P231)</f>
        <v>0</v>
      </c>
      <c r="Q163" s="167"/>
      <c r="R163" s="168">
        <f>SUM(R164:R231)</f>
        <v>182.51405021000008</v>
      </c>
      <c r="S163" s="167"/>
      <c r="T163" s="169">
        <f>SUM(T164:T231)</f>
        <v>0</v>
      </c>
      <c r="AR163" s="170" t="s">
        <v>84</v>
      </c>
      <c r="AT163" s="171" t="s">
        <v>75</v>
      </c>
      <c r="AU163" s="171" t="s">
        <v>84</v>
      </c>
      <c r="AY163" s="170" t="s">
        <v>131</v>
      </c>
      <c r="BK163" s="172">
        <f>SUM(BK164:BK231)</f>
        <v>0</v>
      </c>
    </row>
    <row r="164" spans="1:65" s="2" customFormat="1" ht="36" x14ac:dyDescent="0.2">
      <c r="A164" s="36"/>
      <c r="B164" s="37"/>
      <c r="C164" s="175" t="s">
        <v>246</v>
      </c>
      <c r="D164" s="175" t="s">
        <v>133</v>
      </c>
      <c r="E164" s="176" t="s">
        <v>681</v>
      </c>
      <c r="F164" s="177" t="s">
        <v>682</v>
      </c>
      <c r="G164" s="178" t="s">
        <v>136</v>
      </c>
      <c r="H164" s="179">
        <v>108.803</v>
      </c>
      <c r="I164" s="180"/>
      <c r="J164" s="181">
        <f>ROUND(I164*H164,2)</f>
        <v>0</v>
      </c>
      <c r="K164" s="177" t="s">
        <v>137</v>
      </c>
      <c r="L164" s="41"/>
      <c r="M164" s="182" t="s">
        <v>28</v>
      </c>
      <c r="N164" s="183" t="s">
        <v>47</v>
      </c>
      <c r="O164" s="66"/>
      <c r="P164" s="184">
        <f>O164*H164</f>
        <v>0</v>
      </c>
      <c r="Q164" s="184">
        <v>0.95650000000000002</v>
      </c>
      <c r="R164" s="184">
        <f>Q164*H164</f>
        <v>104.0700695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138</v>
      </c>
      <c r="AT164" s="186" t="s">
        <v>133</v>
      </c>
      <c r="AU164" s="186" t="s">
        <v>86</v>
      </c>
      <c r="AY164" s="19" t="s">
        <v>131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84</v>
      </c>
      <c r="BK164" s="187">
        <f>ROUND(I164*H164,2)</f>
        <v>0</v>
      </c>
      <c r="BL164" s="19" t="s">
        <v>138</v>
      </c>
      <c r="BM164" s="186" t="s">
        <v>683</v>
      </c>
    </row>
    <row r="165" spans="1:65" s="14" customFormat="1" x14ac:dyDescent="0.2">
      <c r="B165" s="199"/>
      <c r="C165" s="200"/>
      <c r="D165" s="190" t="s">
        <v>140</v>
      </c>
      <c r="E165" s="201" t="s">
        <v>28</v>
      </c>
      <c r="F165" s="202" t="s">
        <v>684</v>
      </c>
      <c r="G165" s="200"/>
      <c r="H165" s="203">
        <v>34.979999999999997</v>
      </c>
      <c r="I165" s="204"/>
      <c r="J165" s="200"/>
      <c r="K165" s="200"/>
      <c r="L165" s="205"/>
      <c r="M165" s="206"/>
      <c r="N165" s="207"/>
      <c r="O165" s="207"/>
      <c r="P165" s="207"/>
      <c r="Q165" s="207"/>
      <c r="R165" s="207"/>
      <c r="S165" s="207"/>
      <c r="T165" s="208"/>
      <c r="AT165" s="209" t="s">
        <v>140</v>
      </c>
      <c r="AU165" s="209" t="s">
        <v>86</v>
      </c>
      <c r="AV165" s="14" t="s">
        <v>86</v>
      </c>
      <c r="AW165" s="14" t="s">
        <v>36</v>
      </c>
      <c r="AX165" s="14" t="s">
        <v>76</v>
      </c>
      <c r="AY165" s="209" t="s">
        <v>131</v>
      </c>
    </row>
    <row r="166" spans="1:65" s="14" customFormat="1" x14ac:dyDescent="0.2">
      <c r="B166" s="199"/>
      <c r="C166" s="200"/>
      <c r="D166" s="190" t="s">
        <v>140</v>
      </c>
      <c r="E166" s="201" t="s">
        <v>28</v>
      </c>
      <c r="F166" s="202" t="s">
        <v>685</v>
      </c>
      <c r="G166" s="200"/>
      <c r="H166" s="203">
        <v>13.9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140</v>
      </c>
      <c r="AU166" s="209" t="s">
        <v>86</v>
      </c>
      <c r="AV166" s="14" t="s">
        <v>86</v>
      </c>
      <c r="AW166" s="14" t="s">
        <v>36</v>
      </c>
      <c r="AX166" s="14" t="s">
        <v>76</v>
      </c>
      <c r="AY166" s="209" t="s">
        <v>131</v>
      </c>
    </row>
    <row r="167" spans="1:65" s="14" customFormat="1" x14ac:dyDescent="0.2">
      <c r="B167" s="199"/>
      <c r="C167" s="200"/>
      <c r="D167" s="190" t="s">
        <v>140</v>
      </c>
      <c r="E167" s="201" t="s">
        <v>28</v>
      </c>
      <c r="F167" s="202" t="s">
        <v>686</v>
      </c>
      <c r="G167" s="200"/>
      <c r="H167" s="203">
        <v>20.78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140</v>
      </c>
      <c r="AU167" s="209" t="s">
        <v>86</v>
      </c>
      <c r="AV167" s="14" t="s">
        <v>86</v>
      </c>
      <c r="AW167" s="14" t="s">
        <v>36</v>
      </c>
      <c r="AX167" s="14" t="s">
        <v>76</v>
      </c>
      <c r="AY167" s="209" t="s">
        <v>131</v>
      </c>
    </row>
    <row r="168" spans="1:65" s="14" customFormat="1" ht="22.5" x14ac:dyDescent="0.2">
      <c r="B168" s="199"/>
      <c r="C168" s="200"/>
      <c r="D168" s="190" t="s">
        <v>140</v>
      </c>
      <c r="E168" s="201" t="s">
        <v>28</v>
      </c>
      <c r="F168" s="202" t="s">
        <v>687</v>
      </c>
      <c r="G168" s="200"/>
      <c r="H168" s="203">
        <v>39.143000000000001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140</v>
      </c>
      <c r="AU168" s="209" t="s">
        <v>86</v>
      </c>
      <c r="AV168" s="14" t="s">
        <v>86</v>
      </c>
      <c r="AW168" s="14" t="s">
        <v>36</v>
      </c>
      <c r="AX168" s="14" t="s">
        <v>76</v>
      </c>
      <c r="AY168" s="209" t="s">
        <v>131</v>
      </c>
    </row>
    <row r="169" spans="1:65" s="15" customFormat="1" x14ac:dyDescent="0.2">
      <c r="B169" s="210"/>
      <c r="C169" s="211"/>
      <c r="D169" s="190" t="s">
        <v>140</v>
      </c>
      <c r="E169" s="212" t="s">
        <v>28</v>
      </c>
      <c r="F169" s="213" t="s">
        <v>145</v>
      </c>
      <c r="G169" s="211"/>
      <c r="H169" s="214">
        <v>108.803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140</v>
      </c>
      <c r="AU169" s="220" t="s">
        <v>86</v>
      </c>
      <c r="AV169" s="15" t="s">
        <v>138</v>
      </c>
      <c r="AW169" s="15" t="s">
        <v>36</v>
      </c>
      <c r="AX169" s="15" t="s">
        <v>84</v>
      </c>
      <c r="AY169" s="220" t="s">
        <v>131</v>
      </c>
    </row>
    <row r="170" spans="1:65" s="2" customFormat="1" ht="36" x14ac:dyDescent="0.2">
      <c r="A170" s="36"/>
      <c r="B170" s="37"/>
      <c r="C170" s="175" t="s">
        <v>269</v>
      </c>
      <c r="D170" s="175" t="s">
        <v>133</v>
      </c>
      <c r="E170" s="176" t="s">
        <v>688</v>
      </c>
      <c r="F170" s="177" t="s">
        <v>689</v>
      </c>
      <c r="G170" s="178" t="s">
        <v>136</v>
      </c>
      <c r="H170" s="179">
        <v>38.664999999999999</v>
      </c>
      <c r="I170" s="180"/>
      <c r="J170" s="181">
        <f>ROUND(I170*H170,2)</f>
        <v>0</v>
      </c>
      <c r="K170" s="177" t="s">
        <v>137</v>
      </c>
      <c r="L170" s="41"/>
      <c r="M170" s="182" t="s">
        <v>28</v>
      </c>
      <c r="N170" s="183" t="s">
        <v>47</v>
      </c>
      <c r="O170" s="66"/>
      <c r="P170" s="184">
        <f>O170*H170</f>
        <v>0</v>
      </c>
      <c r="Q170" s="184">
        <v>0.25098999999999999</v>
      </c>
      <c r="R170" s="184">
        <f>Q170*H170</f>
        <v>9.7045283499999986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138</v>
      </c>
      <c r="AT170" s="186" t="s">
        <v>133</v>
      </c>
      <c r="AU170" s="186" t="s">
        <v>86</v>
      </c>
      <c r="AY170" s="19" t="s">
        <v>131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84</v>
      </c>
      <c r="BK170" s="187">
        <f>ROUND(I170*H170,2)</f>
        <v>0</v>
      </c>
      <c r="BL170" s="19" t="s">
        <v>138</v>
      </c>
      <c r="BM170" s="186" t="s">
        <v>690</v>
      </c>
    </row>
    <row r="171" spans="1:65" s="14" customFormat="1" x14ac:dyDescent="0.2">
      <c r="B171" s="199"/>
      <c r="C171" s="200"/>
      <c r="D171" s="190" t="s">
        <v>140</v>
      </c>
      <c r="E171" s="201" t="s">
        <v>28</v>
      </c>
      <c r="F171" s="202" t="s">
        <v>691</v>
      </c>
      <c r="G171" s="200"/>
      <c r="H171" s="203">
        <v>38.664999999999999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140</v>
      </c>
      <c r="AU171" s="209" t="s">
        <v>86</v>
      </c>
      <c r="AV171" s="14" t="s">
        <v>86</v>
      </c>
      <c r="AW171" s="14" t="s">
        <v>36</v>
      </c>
      <c r="AX171" s="14" t="s">
        <v>84</v>
      </c>
      <c r="AY171" s="209" t="s">
        <v>131</v>
      </c>
    </row>
    <row r="172" spans="1:65" s="2" customFormat="1" ht="44.25" customHeight="1" x14ac:dyDescent="0.2">
      <c r="A172" s="36"/>
      <c r="B172" s="37"/>
      <c r="C172" s="175" t="s">
        <v>277</v>
      </c>
      <c r="D172" s="175" t="s">
        <v>133</v>
      </c>
      <c r="E172" s="176" t="s">
        <v>692</v>
      </c>
      <c r="F172" s="177" t="s">
        <v>693</v>
      </c>
      <c r="G172" s="178" t="s">
        <v>136</v>
      </c>
      <c r="H172" s="179">
        <v>74.885000000000005</v>
      </c>
      <c r="I172" s="180"/>
      <c r="J172" s="181">
        <f>ROUND(I172*H172,2)</f>
        <v>0</v>
      </c>
      <c r="K172" s="177" t="s">
        <v>137</v>
      </c>
      <c r="L172" s="41"/>
      <c r="M172" s="182" t="s">
        <v>28</v>
      </c>
      <c r="N172" s="183" t="s">
        <v>47</v>
      </c>
      <c r="O172" s="66"/>
      <c r="P172" s="184">
        <f>O172*H172</f>
        <v>0</v>
      </c>
      <c r="Q172" s="184">
        <v>0.17458000000000001</v>
      </c>
      <c r="R172" s="184">
        <f>Q172*H172</f>
        <v>13.073423300000002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138</v>
      </c>
      <c r="AT172" s="186" t="s">
        <v>133</v>
      </c>
      <c r="AU172" s="186" t="s">
        <v>86</v>
      </c>
      <c r="AY172" s="19" t="s">
        <v>131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84</v>
      </c>
      <c r="BK172" s="187">
        <f>ROUND(I172*H172,2)</f>
        <v>0</v>
      </c>
      <c r="BL172" s="19" t="s">
        <v>138</v>
      </c>
      <c r="BM172" s="186" t="s">
        <v>694</v>
      </c>
    </row>
    <row r="173" spans="1:65" s="13" customFormat="1" x14ac:dyDescent="0.2">
      <c r="B173" s="188"/>
      <c r="C173" s="189"/>
      <c r="D173" s="190" t="s">
        <v>140</v>
      </c>
      <c r="E173" s="191" t="s">
        <v>28</v>
      </c>
      <c r="F173" s="192" t="s">
        <v>695</v>
      </c>
      <c r="G173" s="189"/>
      <c r="H173" s="191" t="s">
        <v>28</v>
      </c>
      <c r="I173" s="193"/>
      <c r="J173" s="189"/>
      <c r="K173" s="189"/>
      <c r="L173" s="194"/>
      <c r="M173" s="195"/>
      <c r="N173" s="196"/>
      <c r="O173" s="196"/>
      <c r="P173" s="196"/>
      <c r="Q173" s="196"/>
      <c r="R173" s="196"/>
      <c r="S173" s="196"/>
      <c r="T173" s="197"/>
      <c r="AT173" s="198" t="s">
        <v>140</v>
      </c>
      <c r="AU173" s="198" t="s">
        <v>86</v>
      </c>
      <c r="AV173" s="13" t="s">
        <v>84</v>
      </c>
      <c r="AW173" s="13" t="s">
        <v>36</v>
      </c>
      <c r="AX173" s="13" t="s">
        <v>76</v>
      </c>
      <c r="AY173" s="198" t="s">
        <v>131</v>
      </c>
    </row>
    <row r="174" spans="1:65" s="14" customFormat="1" ht="22.5" x14ac:dyDescent="0.2">
      <c r="B174" s="199"/>
      <c r="C174" s="200"/>
      <c r="D174" s="190" t="s">
        <v>140</v>
      </c>
      <c r="E174" s="201" t="s">
        <v>28</v>
      </c>
      <c r="F174" s="202" t="s">
        <v>696</v>
      </c>
      <c r="G174" s="200"/>
      <c r="H174" s="203">
        <v>84.57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140</v>
      </c>
      <c r="AU174" s="209" t="s">
        <v>86</v>
      </c>
      <c r="AV174" s="14" t="s">
        <v>86</v>
      </c>
      <c r="AW174" s="14" t="s">
        <v>36</v>
      </c>
      <c r="AX174" s="14" t="s">
        <v>76</v>
      </c>
      <c r="AY174" s="209" t="s">
        <v>131</v>
      </c>
    </row>
    <row r="175" spans="1:65" s="14" customFormat="1" ht="33.75" x14ac:dyDescent="0.2">
      <c r="B175" s="199"/>
      <c r="C175" s="200"/>
      <c r="D175" s="190" t="s">
        <v>140</v>
      </c>
      <c r="E175" s="201" t="s">
        <v>28</v>
      </c>
      <c r="F175" s="202" t="s">
        <v>697</v>
      </c>
      <c r="G175" s="200"/>
      <c r="H175" s="203">
        <v>-9.6850000000000005</v>
      </c>
      <c r="I175" s="204"/>
      <c r="J175" s="200"/>
      <c r="K175" s="200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140</v>
      </c>
      <c r="AU175" s="209" t="s">
        <v>86</v>
      </c>
      <c r="AV175" s="14" t="s">
        <v>86</v>
      </c>
      <c r="AW175" s="14" t="s">
        <v>36</v>
      </c>
      <c r="AX175" s="14" t="s">
        <v>76</v>
      </c>
      <c r="AY175" s="209" t="s">
        <v>131</v>
      </c>
    </row>
    <row r="176" spans="1:65" s="15" customFormat="1" x14ac:dyDescent="0.2">
      <c r="B176" s="210"/>
      <c r="C176" s="211"/>
      <c r="D176" s="190" t="s">
        <v>140</v>
      </c>
      <c r="E176" s="212" t="s">
        <v>28</v>
      </c>
      <c r="F176" s="213" t="s">
        <v>145</v>
      </c>
      <c r="G176" s="211"/>
      <c r="H176" s="214">
        <v>74.885000000000005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140</v>
      </c>
      <c r="AU176" s="220" t="s">
        <v>86</v>
      </c>
      <c r="AV176" s="15" t="s">
        <v>138</v>
      </c>
      <c r="AW176" s="15" t="s">
        <v>36</v>
      </c>
      <c r="AX176" s="15" t="s">
        <v>84</v>
      </c>
      <c r="AY176" s="220" t="s">
        <v>131</v>
      </c>
    </row>
    <row r="177" spans="1:65" s="2" customFormat="1" ht="66.75" customHeight="1" x14ac:dyDescent="0.2">
      <c r="A177" s="36"/>
      <c r="B177" s="37"/>
      <c r="C177" s="175" t="s">
        <v>7</v>
      </c>
      <c r="D177" s="175" t="s">
        <v>133</v>
      </c>
      <c r="E177" s="176" t="s">
        <v>698</v>
      </c>
      <c r="F177" s="177" t="s">
        <v>699</v>
      </c>
      <c r="G177" s="178" t="s">
        <v>136</v>
      </c>
      <c r="H177" s="179">
        <v>16.068999999999999</v>
      </c>
      <c r="I177" s="180"/>
      <c r="J177" s="181">
        <f>ROUND(I177*H177,2)</f>
        <v>0</v>
      </c>
      <c r="K177" s="177" t="s">
        <v>137</v>
      </c>
      <c r="L177" s="41"/>
      <c r="M177" s="182" t="s">
        <v>28</v>
      </c>
      <c r="N177" s="183" t="s">
        <v>47</v>
      </c>
      <c r="O177" s="66"/>
      <c r="P177" s="184">
        <f>O177*H177</f>
        <v>0</v>
      </c>
      <c r="Q177" s="184">
        <v>0.25136999999999998</v>
      </c>
      <c r="R177" s="184">
        <f>Q177*H177</f>
        <v>4.0392645299999996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138</v>
      </c>
      <c r="AT177" s="186" t="s">
        <v>133</v>
      </c>
      <c r="AU177" s="186" t="s">
        <v>86</v>
      </c>
      <c r="AY177" s="19" t="s">
        <v>131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84</v>
      </c>
      <c r="BK177" s="187">
        <f>ROUND(I177*H177,2)</f>
        <v>0</v>
      </c>
      <c r="BL177" s="19" t="s">
        <v>138</v>
      </c>
      <c r="BM177" s="186" t="s">
        <v>700</v>
      </c>
    </row>
    <row r="178" spans="1:65" s="13" customFormat="1" x14ac:dyDescent="0.2">
      <c r="B178" s="188"/>
      <c r="C178" s="189"/>
      <c r="D178" s="190" t="s">
        <v>140</v>
      </c>
      <c r="E178" s="191" t="s">
        <v>28</v>
      </c>
      <c r="F178" s="192" t="s">
        <v>701</v>
      </c>
      <c r="G178" s="189"/>
      <c r="H178" s="191" t="s">
        <v>28</v>
      </c>
      <c r="I178" s="193"/>
      <c r="J178" s="189"/>
      <c r="K178" s="189"/>
      <c r="L178" s="194"/>
      <c r="M178" s="195"/>
      <c r="N178" s="196"/>
      <c r="O178" s="196"/>
      <c r="P178" s="196"/>
      <c r="Q178" s="196"/>
      <c r="R178" s="196"/>
      <c r="S178" s="196"/>
      <c r="T178" s="197"/>
      <c r="AT178" s="198" t="s">
        <v>140</v>
      </c>
      <c r="AU178" s="198" t="s">
        <v>86</v>
      </c>
      <c r="AV178" s="13" t="s">
        <v>84</v>
      </c>
      <c r="AW178" s="13" t="s">
        <v>36</v>
      </c>
      <c r="AX178" s="13" t="s">
        <v>76</v>
      </c>
      <c r="AY178" s="198" t="s">
        <v>131</v>
      </c>
    </row>
    <row r="179" spans="1:65" s="14" customFormat="1" ht="22.5" x14ac:dyDescent="0.2">
      <c r="B179" s="199"/>
      <c r="C179" s="200"/>
      <c r="D179" s="190" t="s">
        <v>140</v>
      </c>
      <c r="E179" s="201" t="s">
        <v>28</v>
      </c>
      <c r="F179" s="202" t="s">
        <v>702</v>
      </c>
      <c r="G179" s="200"/>
      <c r="H179" s="203">
        <v>6.3789999999999996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140</v>
      </c>
      <c r="AU179" s="209" t="s">
        <v>86</v>
      </c>
      <c r="AV179" s="14" t="s">
        <v>86</v>
      </c>
      <c r="AW179" s="14" t="s">
        <v>36</v>
      </c>
      <c r="AX179" s="14" t="s">
        <v>76</v>
      </c>
      <c r="AY179" s="209" t="s">
        <v>131</v>
      </c>
    </row>
    <row r="180" spans="1:65" s="14" customFormat="1" x14ac:dyDescent="0.2">
      <c r="B180" s="199"/>
      <c r="C180" s="200"/>
      <c r="D180" s="190" t="s">
        <v>140</v>
      </c>
      <c r="E180" s="201" t="s">
        <v>28</v>
      </c>
      <c r="F180" s="202" t="s">
        <v>703</v>
      </c>
      <c r="G180" s="200"/>
      <c r="H180" s="203">
        <v>10.44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140</v>
      </c>
      <c r="AU180" s="209" t="s">
        <v>86</v>
      </c>
      <c r="AV180" s="14" t="s">
        <v>86</v>
      </c>
      <c r="AW180" s="14" t="s">
        <v>36</v>
      </c>
      <c r="AX180" s="14" t="s">
        <v>76</v>
      </c>
      <c r="AY180" s="209" t="s">
        <v>131</v>
      </c>
    </row>
    <row r="181" spans="1:65" s="14" customFormat="1" x14ac:dyDescent="0.2">
      <c r="B181" s="199"/>
      <c r="C181" s="200"/>
      <c r="D181" s="190" t="s">
        <v>140</v>
      </c>
      <c r="E181" s="201" t="s">
        <v>28</v>
      </c>
      <c r="F181" s="202" t="s">
        <v>704</v>
      </c>
      <c r="G181" s="200"/>
      <c r="H181" s="203">
        <v>-0.75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140</v>
      </c>
      <c r="AU181" s="209" t="s">
        <v>86</v>
      </c>
      <c r="AV181" s="14" t="s">
        <v>86</v>
      </c>
      <c r="AW181" s="14" t="s">
        <v>36</v>
      </c>
      <c r="AX181" s="14" t="s">
        <v>76</v>
      </c>
      <c r="AY181" s="209" t="s">
        <v>131</v>
      </c>
    </row>
    <row r="182" spans="1:65" s="15" customFormat="1" x14ac:dyDescent="0.2">
      <c r="B182" s="210"/>
      <c r="C182" s="211"/>
      <c r="D182" s="190" t="s">
        <v>140</v>
      </c>
      <c r="E182" s="212" t="s">
        <v>28</v>
      </c>
      <c r="F182" s="213" t="s">
        <v>145</v>
      </c>
      <c r="G182" s="211"/>
      <c r="H182" s="214">
        <v>16.068999999999999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140</v>
      </c>
      <c r="AU182" s="220" t="s">
        <v>86</v>
      </c>
      <c r="AV182" s="15" t="s">
        <v>138</v>
      </c>
      <c r="AW182" s="15" t="s">
        <v>36</v>
      </c>
      <c r="AX182" s="15" t="s">
        <v>84</v>
      </c>
      <c r="AY182" s="220" t="s">
        <v>131</v>
      </c>
    </row>
    <row r="183" spans="1:65" s="2" customFormat="1" ht="60" x14ac:dyDescent="0.2">
      <c r="A183" s="36"/>
      <c r="B183" s="37"/>
      <c r="C183" s="175" t="s">
        <v>289</v>
      </c>
      <c r="D183" s="175" t="s">
        <v>133</v>
      </c>
      <c r="E183" s="176" t="s">
        <v>705</v>
      </c>
      <c r="F183" s="177" t="s">
        <v>706</v>
      </c>
      <c r="G183" s="178" t="s">
        <v>136</v>
      </c>
      <c r="H183" s="179">
        <v>125.331</v>
      </c>
      <c r="I183" s="180"/>
      <c r="J183" s="181">
        <f>ROUND(I183*H183,2)</f>
        <v>0</v>
      </c>
      <c r="K183" s="177" t="s">
        <v>137</v>
      </c>
      <c r="L183" s="41"/>
      <c r="M183" s="182" t="s">
        <v>28</v>
      </c>
      <c r="N183" s="183" t="s">
        <v>47</v>
      </c>
      <c r="O183" s="66"/>
      <c r="P183" s="184">
        <f>O183*H183</f>
        <v>0</v>
      </c>
      <c r="Q183" s="184">
        <v>0.29357</v>
      </c>
      <c r="R183" s="184">
        <f>Q183*H183</f>
        <v>36.793421670000001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138</v>
      </c>
      <c r="AT183" s="186" t="s">
        <v>133</v>
      </c>
      <c r="AU183" s="186" t="s">
        <v>86</v>
      </c>
      <c r="AY183" s="19" t="s">
        <v>131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84</v>
      </c>
      <c r="BK183" s="187">
        <f>ROUND(I183*H183,2)</f>
        <v>0</v>
      </c>
      <c r="BL183" s="19" t="s">
        <v>138</v>
      </c>
      <c r="BM183" s="186" t="s">
        <v>707</v>
      </c>
    </row>
    <row r="184" spans="1:65" s="13" customFormat="1" x14ac:dyDescent="0.2">
      <c r="B184" s="188"/>
      <c r="C184" s="189"/>
      <c r="D184" s="190" t="s">
        <v>140</v>
      </c>
      <c r="E184" s="191" t="s">
        <v>28</v>
      </c>
      <c r="F184" s="192" t="s">
        <v>701</v>
      </c>
      <c r="G184" s="189"/>
      <c r="H184" s="191" t="s">
        <v>28</v>
      </c>
      <c r="I184" s="193"/>
      <c r="J184" s="189"/>
      <c r="K184" s="189"/>
      <c r="L184" s="194"/>
      <c r="M184" s="195"/>
      <c r="N184" s="196"/>
      <c r="O184" s="196"/>
      <c r="P184" s="196"/>
      <c r="Q184" s="196"/>
      <c r="R184" s="196"/>
      <c r="S184" s="196"/>
      <c r="T184" s="197"/>
      <c r="AT184" s="198" t="s">
        <v>140</v>
      </c>
      <c r="AU184" s="198" t="s">
        <v>86</v>
      </c>
      <c r="AV184" s="13" t="s">
        <v>84</v>
      </c>
      <c r="AW184" s="13" t="s">
        <v>36</v>
      </c>
      <c r="AX184" s="13" t="s">
        <v>76</v>
      </c>
      <c r="AY184" s="198" t="s">
        <v>131</v>
      </c>
    </row>
    <row r="185" spans="1:65" s="14" customFormat="1" ht="22.5" x14ac:dyDescent="0.2">
      <c r="B185" s="199"/>
      <c r="C185" s="200"/>
      <c r="D185" s="190" t="s">
        <v>140</v>
      </c>
      <c r="E185" s="201" t="s">
        <v>28</v>
      </c>
      <c r="F185" s="202" t="s">
        <v>708</v>
      </c>
      <c r="G185" s="200"/>
      <c r="H185" s="203">
        <v>62.512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140</v>
      </c>
      <c r="AU185" s="209" t="s">
        <v>86</v>
      </c>
      <c r="AV185" s="14" t="s">
        <v>86</v>
      </c>
      <c r="AW185" s="14" t="s">
        <v>36</v>
      </c>
      <c r="AX185" s="14" t="s">
        <v>76</v>
      </c>
      <c r="AY185" s="209" t="s">
        <v>131</v>
      </c>
    </row>
    <row r="186" spans="1:65" s="14" customFormat="1" x14ac:dyDescent="0.2">
      <c r="B186" s="199"/>
      <c r="C186" s="200"/>
      <c r="D186" s="190" t="s">
        <v>140</v>
      </c>
      <c r="E186" s="201" t="s">
        <v>28</v>
      </c>
      <c r="F186" s="202" t="s">
        <v>709</v>
      </c>
      <c r="G186" s="200"/>
      <c r="H186" s="203">
        <v>102.312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140</v>
      </c>
      <c r="AU186" s="209" t="s">
        <v>86</v>
      </c>
      <c r="AV186" s="14" t="s">
        <v>86</v>
      </c>
      <c r="AW186" s="14" t="s">
        <v>36</v>
      </c>
      <c r="AX186" s="14" t="s">
        <v>76</v>
      </c>
      <c r="AY186" s="209" t="s">
        <v>131</v>
      </c>
    </row>
    <row r="187" spans="1:65" s="14" customFormat="1" x14ac:dyDescent="0.2">
      <c r="B187" s="199"/>
      <c r="C187" s="200"/>
      <c r="D187" s="190" t="s">
        <v>140</v>
      </c>
      <c r="E187" s="201" t="s">
        <v>28</v>
      </c>
      <c r="F187" s="202" t="s">
        <v>710</v>
      </c>
      <c r="G187" s="200"/>
      <c r="H187" s="203">
        <v>4.5759999999999996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140</v>
      </c>
      <c r="AU187" s="209" t="s">
        <v>86</v>
      </c>
      <c r="AV187" s="14" t="s">
        <v>86</v>
      </c>
      <c r="AW187" s="14" t="s">
        <v>36</v>
      </c>
      <c r="AX187" s="14" t="s">
        <v>76</v>
      </c>
      <c r="AY187" s="209" t="s">
        <v>131</v>
      </c>
    </row>
    <row r="188" spans="1:65" s="14" customFormat="1" ht="33.75" x14ac:dyDescent="0.2">
      <c r="B188" s="199"/>
      <c r="C188" s="200"/>
      <c r="D188" s="190" t="s">
        <v>140</v>
      </c>
      <c r="E188" s="201" t="s">
        <v>28</v>
      </c>
      <c r="F188" s="202" t="s">
        <v>711</v>
      </c>
      <c r="G188" s="200"/>
      <c r="H188" s="203">
        <v>-44.069000000000003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140</v>
      </c>
      <c r="AU188" s="209" t="s">
        <v>86</v>
      </c>
      <c r="AV188" s="14" t="s">
        <v>86</v>
      </c>
      <c r="AW188" s="14" t="s">
        <v>36</v>
      </c>
      <c r="AX188" s="14" t="s">
        <v>76</v>
      </c>
      <c r="AY188" s="209" t="s">
        <v>131</v>
      </c>
    </row>
    <row r="189" spans="1:65" s="15" customFormat="1" x14ac:dyDescent="0.2">
      <c r="B189" s="210"/>
      <c r="C189" s="211"/>
      <c r="D189" s="190" t="s">
        <v>140</v>
      </c>
      <c r="E189" s="212" t="s">
        <v>28</v>
      </c>
      <c r="F189" s="213" t="s">
        <v>145</v>
      </c>
      <c r="G189" s="211"/>
      <c r="H189" s="214">
        <v>125.331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140</v>
      </c>
      <c r="AU189" s="220" t="s">
        <v>86</v>
      </c>
      <c r="AV189" s="15" t="s">
        <v>138</v>
      </c>
      <c r="AW189" s="15" t="s">
        <v>36</v>
      </c>
      <c r="AX189" s="15" t="s">
        <v>84</v>
      </c>
      <c r="AY189" s="220" t="s">
        <v>131</v>
      </c>
    </row>
    <row r="190" spans="1:65" s="2" customFormat="1" ht="36" x14ac:dyDescent="0.2">
      <c r="A190" s="36"/>
      <c r="B190" s="37"/>
      <c r="C190" s="175" t="s">
        <v>302</v>
      </c>
      <c r="D190" s="175" t="s">
        <v>133</v>
      </c>
      <c r="E190" s="176" t="s">
        <v>712</v>
      </c>
      <c r="F190" s="177" t="s">
        <v>713</v>
      </c>
      <c r="G190" s="178" t="s">
        <v>160</v>
      </c>
      <c r="H190" s="179">
        <v>1.4490000000000001</v>
      </c>
      <c r="I190" s="180"/>
      <c r="J190" s="181">
        <f>ROUND(I190*H190,2)</f>
        <v>0</v>
      </c>
      <c r="K190" s="177" t="s">
        <v>137</v>
      </c>
      <c r="L190" s="41"/>
      <c r="M190" s="182" t="s">
        <v>28</v>
      </c>
      <c r="N190" s="183" t="s">
        <v>47</v>
      </c>
      <c r="O190" s="66"/>
      <c r="P190" s="184">
        <f>O190*H190</f>
        <v>0</v>
      </c>
      <c r="Q190" s="184">
        <v>1.04922</v>
      </c>
      <c r="R190" s="184">
        <f>Q190*H190</f>
        <v>1.5203197800000001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138</v>
      </c>
      <c r="AT190" s="186" t="s">
        <v>133</v>
      </c>
      <c r="AU190" s="186" t="s">
        <v>86</v>
      </c>
      <c r="AY190" s="19" t="s">
        <v>131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84</v>
      </c>
      <c r="BK190" s="187">
        <f>ROUND(I190*H190,2)</f>
        <v>0</v>
      </c>
      <c r="BL190" s="19" t="s">
        <v>138</v>
      </c>
      <c r="BM190" s="186" t="s">
        <v>714</v>
      </c>
    </row>
    <row r="191" spans="1:65" s="13" customFormat="1" x14ac:dyDescent="0.2">
      <c r="B191" s="188"/>
      <c r="C191" s="189"/>
      <c r="D191" s="190" t="s">
        <v>140</v>
      </c>
      <c r="E191" s="191" t="s">
        <v>28</v>
      </c>
      <c r="F191" s="192" t="s">
        <v>657</v>
      </c>
      <c r="G191" s="189"/>
      <c r="H191" s="191" t="s">
        <v>28</v>
      </c>
      <c r="I191" s="193"/>
      <c r="J191" s="189"/>
      <c r="K191" s="189"/>
      <c r="L191" s="194"/>
      <c r="M191" s="195"/>
      <c r="N191" s="196"/>
      <c r="O191" s="196"/>
      <c r="P191" s="196"/>
      <c r="Q191" s="196"/>
      <c r="R191" s="196"/>
      <c r="S191" s="196"/>
      <c r="T191" s="197"/>
      <c r="AT191" s="198" t="s">
        <v>140</v>
      </c>
      <c r="AU191" s="198" t="s">
        <v>86</v>
      </c>
      <c r="AV191" s="13" t="s">
        <v>84</v>
      </c>
      <c r="AW191" s="13" t="s">
        <v>36</v>
      </c>
      <c r="AX191" s="13" t="s">
        <v>76</v>
      </c>
      <c r="AY191" s="198" t="s">
        <v>131</v>
      </c>
    </row>
    <row r="192" spans="1:65" s="14" customFormat="1" x14ac:dyDescent="0.2">
      <c r="B192" s="199"/>
      <c r="C192" s="200"/>
      <c r="D192" s="190" t="s">
        <v>140</v>
      </c>
      <c r="E192" s="201" t="s">
        <v>28</v>
      </c>
      <c r="F192" s="202" t="s">
        <v>715</v>
      </c>
      <c r="G192" s="200"/>
      <c r="H192" s="203">
        <v>1.4490000000000001</v>
      </c>
      <c r="I192" s="204"/>
      <c r="J192" s="200"/>
      <c r="K192" s="200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140</v>
      </c>
      <c r="AU192" s="209" t="s">
        <v>86</v>
      </c>
      <c r="AV192" s="14" t="s">
        <v>86</v>
      </c>
      <c r="AW192" s="14" t="s">
        <v>36</v>
      </c>
      <c r="AX192" s="14" t="s">
        <v>84</v>
      </c>
      <c r="AY192" s="209" t="s">
        <v>131</v>
      </c>
    </row>
    <row r="193" spans="1:65" s="2" customFormat="1" ht="16.5" customHeight="1" x14ac:dyDescent="0.2">
      <c r="A193" s="36"/>
      <c r="B193" s="37"/>
      <c r="C193" s="175" t="s">
        <v>318</v>
      </c>
      <c r="D193" s="175" t="s">
        <v>133</v>
      </c>
      <c r="E193" s="176" t="s">
        <v>716</v>
      </c>
      <c r="F193" s="177" t="s">
        <v>717</v>
      </c>
      <c r="G193" s="178" t="s">
        <v>321</v>
      </c>
      <c r="H193" s="179">
        <v>1</v>
      </c>
      <c r="I193" s="180"/>
      <c r="J193" s="181">
        <f>ROUND(I193*H193,2)</f>
        <v>0</v>
      </c>
      <c r="K193" s="177" t="s">
        <v>28</v>
      </c>
      <c r="L193" s="41"/>
      <c r="M193" s="182" t="s">
        <v>28</v>
      </c>
      <c r="N193" s="183" t="s">
        <v>47</v>
      </c>
      <c r="O193" s="66"/>
      <c r="P193" s="184">
        <f>O193*H193</f>
        <v>0</v>
      </c>
      <c r="Q193" s="184">
        <v>0.35055999999999998</v>
      </c>
      <c r="R193" s="184">
        <f>Q193*H193</f>
        <v>0.35055999999999998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138</v>
      </c>
      <c r="AT193" s="186" t="s">
        <v>133</v>
      </c>
      <c r="AU193" s="186" t="s">
        <v>86</v>
      </c>
      <c r="AY193" s="19" t="s">
        <v>131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84</v>
      </c>
      <c r="BK193" s="187">
        <f>ROUND(I193*H193,2)</f>
        <v>0</v>
      </c>
      <c r="BL193" s="19" t="s">
        <v>138</v>
      </c>
      <c r="BM193" s="186" t="s">
        <v>718</v>
      </c>
    </row>
    <row r="194" spans="1:65" s="14" customFormat="1" ht="33.75" x14ac:dyDescent="0.2">
      <c r="B194" s="199"/>
      <c r="C194" s="200"/>
      <c r="D194" s="190" t="s">
        <v>140</v>
      </c>
      <c r="E194" s="201" t="s">
        <v>28</v>
      </c>
      <c r="F194" s="202" t="s">
        <v>719</v>
      </c>
      <c r="G194" s="200"/>
      <c r="H194" s="203">
        <v>1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140</v>
      </c>
      <c r="AU194" s="209" t="s">
        <v>86</v>
      </c>
      <c r="AV194" s="14" t="s">
        <v>86</v>
      </c>
      <c r="AW194" s="14" t="s">
        <v>36</v>
      </c>
      <c r="AX194" s="14" t="s">
        <v>84</v>
      </c>
      <c r="AY194" s="209" t="s">
        <v>131</v>
      </c>
    </row>
    <row r="195" spans="1:65" s="2" customFormat="1" ht="36" x14ac:dyDescent="0.2">
      <c r="A195" s="36"/>
      <c r="B195" s="37"/>
      <c r="C195" s="175" t="s">
        <v>323</v>
      </c>
      <c r="D195" s="175" t="s">
        <v>133</v>
      </c>
      <c r="E195" s="176" t="s">
        <v>720</v>
      </c>
      <c r="F195" s="177" t="s">
        <v>721</v>
      </c>
      <c r="G195" s="178" t="s">
        <v>352</v>
      </c>
      <c r="H195" s="179">
        <v>28</v>
      </c>
      <c r="I195" s="180"/>
      <c r="J195" s="181">
        <f>ROUND(I195*H195,2)</f>
        <v>0</v>
      </c>
      <c r="K195" s="177" t="s">
        <v>137</v>
      </c>
      <c r="L195" s="41"/>
      <c r="M195" s="182" t="s">
        <v>28</v>
      </c>
      <c r="N195" s="183" t="s">
        <v>47</v>
      </c>
      <c r="O195" s="66"/>
      <c r="P195" s="184">
        <f>O195*H195</f>
        <v>0</v>
      </c>
      <c r="Q195" s="184">
        <v>3.6549999999999999E-2</v>
      </c>
      <c r="R195" s="184">
        <f>Q195*H195</f>
        <v>1.0234000000000001</v>
      </c>
      <c r="S195" s="184">
        <v>0</v>
      </c>
      <c r="T195" s="185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6" t="s">
        <v>138</v>
      </c>
      <c r="AT195" s="186" t="s">
        <v>133</v>
      </c>
      <c r="AU195" s="186" t="s">
        <v>86</v>
      </c>
      <c r="AY195" s="19" t="s">
        <v>131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84</v>
      </c>
      <c r="BK195" s="187">
        <f>ROUND(I195*H195,2)</f>
        <v>0</v>
      </c>
      <c r="BL195" s="19" t="s">
        <v>138</v>
      </c>
      <c r="BM195" s="186" t="s">
        <v>722</v>
      </c>
    </row>
    <row r="196" spans="1:65" s="13" customFormat="1" x14ac:dyDescent="0.2">
      <c r="B196" s="188"/>
      <c r="C196" s="189"/>
      <c r="D196" s="190" t="s">
        <v>140</v>
      </c>
      <c r="E196" s="191" t="s">
        <v>28</v>
      </c>
      <c r="F196" s="192" t="s">
        <v>723</v>
      </c>
      <c r="G196" s="189"/>
      <c r="H196" s="191" t="s">
        <v>28</v>
      </c>
      <c r="I196" s="193"/>
      <c r="J196" s="189"/>
      <c r="K196" s="189"/>
      <c r="L196" s="194"/>
      <c r="M196" s="195"/>
      <c r="N196" s="196"/>
      <c r="O196" s="196"/>
      <c r="P196" s="196"/>
      <c r="Q196" s="196"/>
      <c r="R196" s="196"/>
      <c r="S196" s="196"/>
      <c r="T196" s="197"/>
      <c r="AT196" s="198" t="s">
        <v>140</v>
      </c>
      <c r="AU196" s="198" t="s">
        <v>86</v>
      </c>
      <c r="AV196" s="13" t="s">
        <v>84</v>
      </c>
      <c r="AW196" s="13" t="s">
        <v>36</v>
      </c>
      <c r="AX196" s="13" t="s">
        <v>76</v>
      </c>
      <c r="AY196" s="198" t="s">
        <v>131</v>
      </c>
    </row>
    <row r="197" spans="1:65" s="14" customFormat="1" x14ac:dyDescent="0.2">
      <c r="B197" s="199"/>
      <c r="C197" s="200"/>
      <c r="D197" s="190" t="s">
        <v>140</v>
      </c>
      <c r="E197" s="201" t="s">
        <v>28</v>
      </c>
      <c r="F197" s="202" t="s">
        <v>724</v>
      </c>
      <c r="G197" s="200"/>
      <c r="H197" s="203">
        <v>28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140</v>
      </c>
      <c r="AU197" s="209" t="s">
        <v>86</v>
      </c>
      <c r="AV197" s="14" t="s">
        <v>86</v>
      </c>
      <c r="AW197" s="14" t="s">
        <v>36</v>
      </c>
      <c r="AX197" s="14" t="s">
        <v>84</v>
      </c>
      <c r="AY197" s="209" t="s">
        <v>131</v>
      </c>
    </row>
    <row r="198" spans="1:65" s="2" customFormat="1" ht="36" x14ac:dyDescent="0.2">
      <c r="A198" s="36"/>
      <c r="B198" s="37"/>
      <c r="C198" s="175" t="s">
        <v>327</v>
      </c>
      <c r="D198" s="175" t="s">
        <v>133</v>
      </c>
      <c r="E198" s="176" t="s">
        <v>725</v>
      </c>
      <c r="F198" s="177" t="s">
        <v>726</v>
      </c>
      <c r="G198" s="178" t="s">
        <v>352</v>
      </c>
      <c r="H198" s="179">
        <v>10</v>
      </c>
      <c r="I198" s="180"/>
      <c r="J198" s="181">
        <f t="shared" ref="J198:J207" si="0">ROUND(I198*H198,2)</f>
        <v>0</v>
      </c>
      <c r="K198" s="177" t="s">
        <v>137</v>
      </c>
      <c r="L198" s="41"/>
      <c r="M198" s="182" t="s">
        <v>28</v>
      </c>
      <c r="N198" s="183" t="s">
        <v>47</v>
      </c>
      <c r="O198" s="66"/>
      <c r="P198" s="184">
        <f t="shared" ref="P198:P207" si="1">O198*H198</f>
        <v>0</v>
      </c>
      <c r="Q198" s="184">
        <v>4.555E-2</v>
      </c>
      <c r="R198" s="184">
        <f t="shared" ref="R198:R207" si="2">Q198*H198</f>
        <v>0.45550000000000002</v>
      </c>
      <c r="S198" s="184">
        <v>0</v>
      </c>
      <c r="T198" s="185">
        <f t="shared" ref="T198:T207" si="3"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138</v>
      </c>
      <c r="AT198" s="186" t="s">
        <v>133</v>
      </c>
      <c r="AU198" s="186" t="s">
        <v>86</v>
      </c>
      <c r="AY198" s="19" t="s">
        <v>131</v>
      </c>
      <c r="BE198" s="187">
        <f t="shared" ref="BE198:BE207" si="4">IF(N198="základní",J198,0)</f>
        <v>0</v>
      </c>
      <c r="BF198" s="187">
        <f t="shared" ref="BF198:BF207" si="5">IF(N198="snížená",J198,0)</f>
        <v>0</v>
      </c>
      <c r="BG198" s="187">
        <f t="shared" ref="BG198:BG207" si="6">IF(N198="zákl. přenesená",J198,0)</f>
        <v>0</v>
      </c>
      <c r="BH198" s="187">
        <f t="shared" ref="BH198:BH207" si="7">IF(N198="sníž. přenesená",J198,0)</f>
        <v>0</v>
      </c>
      <c r="BI198" s="187">
        <f t="shared" ref="BI198:BI207" si="8">IF(N198="nulová",J198,0)</f>
        <v>0</v>
      </c>
      <c r="BJ198" s="19" t="s">
        <v>84</v>
      </c>
      <c r="BK198" s="187">
        <f t="shared" ref="BK198:BK207" si="9">ROUND(I198*H198,2)</f>
        <v>0</v>
      </c>
      <c r="BL198" s="19" t="s">
        <v>138</v>
      </c>
      <c r="BM198" s="186" t="s">
        <v>727</v>
      </c>
    </row>
    <row r="199" spans="1:65" s="2" customFormat="1" ht="36" x14ac:dyDescent="0.2">
      <c r="A199" s="36"/>
      <c r="B199" s="37"/>
      <c r="C199" s="175" t="s">
        <v>331</v>
      </c>
      <c r="D199" s="175" t="s">
        <v>133</v>
      </c>
      <c r="E199" s="176" t="s">
        <v>728</v>
      </c>
      <c r="F199" s="177" t="s">
        <v>729</v>
      </c>
      <c r="G199" s="178" t="s">
        <v>352</v>
      </c>
      <c r="H199" s="179">
        <v>2</v>
      </c>
      <c r="I199" s="180"/>
      <c r="J199" s="181">
        <f t="shared" si="0"/>
        <v>0</v>
      </c>
      <c r="K199" s="177" t="s">
        <v>137</v>
      </c>
      <c r="L199" s="41"/>
      <c r="M199" s="182" t="s">
        <v>28</v>
      </c>
      <c r="N199" s="183" t="s">
        <v>47</v>
      </c>
      <c r="O199" s="66"/>
      <c r="P199" s="184">
        <f t="shared" si="1"/>
        <v>0</v>
      </c>
      <c r="Q199" s="184">
        <v>5.4550000000000001E-2</v>
      </c>
      <c r="R199" s="184">
        <f t="shared" si="2"/>
        <v>0.1091</v>
      </c>
      <c r="S199" s="184">
        <v>0</v>
      </c>
      <c r="T199" s="185">
        <f t="shared" si="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138</v>
      </c>
      <c r="AT199" s="186" t="s">
        <v>133</v>
      </c>
      <c r="AU199" s="186" t="s">
        <v>86</v>
      </c>
      <c r="AY199" s="19" t="s">
        <v>131</v>
      </c>
      <c r="BE199" s="187">
        <f t="shared" si="4"/>
        <v>0</v>
      </c>
      <c r="BF199" s="187">
        <f t="shared" si="5"/>
        <v>0</v>
      </c>
      <c r="BG199" s="187">
        <f t="shared" si="6"/>
        <v>0</v>
      </c>
      <c r="BH199" s="187">
        <f t="shared" si="7"/>
        <v>0</v>
      </c>
      <c r="BI199" s="187">
        <f t="shared" si="8"/>
        <v>0</v>
      </c>
      <c r="BJ199" s="19" t="s">
        <v>84</v>
      </c>
      <c r="BK199" s="187">
        <f t="shared" si="9"/>
        <v>0</v>
      </c>
      <c r="BL199" s="19" t="s">
        <v>138</v>
      </c>
      <c r="BM199" s="186" t="s">
        <v>730</v>
      </c>
    </row>
    <row r="200" spans="1:65" s="2" customFormat="1" ht="36" x14ac:dyDescent="0.2">
      <c r="A200" s="36"/>
      <c r="B200" s="37"/>
      <c r="C200" s="175" t="s">
        <v>335</v>
      </c>
      <c r="D200" s="175" t="s">
        <v>133</v>
      </c>
      <c r="E200" s="176" t="s">
        <v>731</v>
      </c>
      <c r="F200" s="177" t="s">
        <v>732</v>
      </c>
      <c r="G200" s="178" t="s">
        <v>352</v>
      </c>
      <c r="H200" s="179">
        <v>1</v>
      </c>
      <c r="I200" s="180"/>
      <c r="J200" s="181">
        <f t="shared" si="0"/>
        <v>0</v>
      </c>
      <c r="K200" s="177" t="s">
        <v>137</v>
      </c>
      <c r="L200" s="41"/>
      <c r="M200" s="182" t="s">
        <v>28</v>
      </c>
      <c r="N200" s="183" t="s">
        <v>47</v>
      </c>
      <c r="O200" s="66"/>
      <c r="P200" s="184">
        <f t="shared" si="1"/>
        <v>0</v>
      </c>
      <c r="Q200" s="184">
        <v>7.2849999999999998E-2</v>
      </c>
      <c r="R200" s="184">
        <f t="shared" si="2"/>
        <v>7.2849999999999998E-2</v>
      </c>
      <c r="S200" s="184">
        <v>0</v>
      </c>
      <c r="T200" s="185">
        <f t="shared" si="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138</v>
      </c>
      <c r="AT200" s="186" t="s">
        <v>133</v>
      </c>
      <c r="AU200" s="186" t="s">
        <v>86</v>
      </c>
      <c r="AY200" s="19" t="s">
        <v>131</v>
      </c>
      <c r="BE200" s="187">
        <f t="shared" si="4"/>
        <v>0</v>
      </c>
      <c r="BF200" s="187">
        <f t="shared" si="5"/>
        <v>0</v>
      </c>
      <c r="BG200" s="187">
        <f t="shared" si="6"/>
        <v>0</v>
      </c>
      <c r="BH200" s="187">
        <f t="shared" si="7"/>
        <v>0</v>
      </c>
      <c r="BI200" s="187">
        <f t="shared" si="8"/>
        <v>0</v>
      </c>
      <c r="BJ200" s="19" t="s">
        <v>84</v>
      </c>
      <c r="BK200" s="187">
        <f t="shared" si="9"/>
        <v>0</v>
      </c>
      <c r="BL200" s="19" t="s">
        <v>138</v>
      </c>
      <c r="BM200" s="186" t="s">
        <v>733</v>
      </c>
    </row>
    <row r="201" spans="1:65" s="2" customFormat="1" ht="36" x14ac:dyDescent="0.2">
      <c r="A201" s="36"/>
      <c r="B201" s="37"/>
      <c r="C201" s="175" t="s">
        <v>339</v>
      </c>
      <c r="D201" s="175" t="s">
        <v>133</v>
      </c>
      <c r="E201" s="176" t="s">
        <v>734</v>
      </c>
      <c r="F201" s="177" t="s">
        <v>735</v>
      </c>
      <c r="G201" s="178" t="s">
        <v>352</v>
      </c>
      <c r="H201" s="179">
        <v>4</v>
      </c>
      <c r="I201" s="180"/>
      <c r="J201" s="181">
        <f t="shared" si="0"/>
        <v>0</v>
      </c>
      <c r="K201" s="177" t="s">
        <v>137</v>
      </c>
      <c r="L201" s="41"/>
      <c r="M201" s="182" t="s">
        <v>28</v>
      </c>
      <c r="N201" s="183" t="s">
        <v>47</v>
      </c>
      <c r="O201" s="66"/>
      <c r="P201" s="184">
        <f t="shared" si="1"/>
        <v>0</v>
      </c>
      <c r="Q201" s="184">
        <v>8.1850000000000006E-2</v>
      </c>
      <c r="R201" s="184">
        <f t="shared" si="2"/>
        <v>0.32740000000000002</v>
      </c>
      <c r="S201" s="184">
        <v>0</v>
      </c>
      <c r="T201" s="185">
        <f t="shared" si="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6" t="s">
        <v>138</v>
      </c>
      <c r="AT201" s="186" t="s">
        <v>133</v>
      </c>
      <c r="AU201" s="186" t="s">
        <v>86</v>
      </c>
      <c r="AY201" s="19" t="s">
        <v>131</v>
      </c>
      <c r="BE201" s="187">
        <f t="shared" si="4"/>
        <v>0</v>
      </c>
      <c r="BF201" s="187">
        <f t="shared" si="5"/>
        <v>0</v>
      </c>
      <c r="BG201" s="187">
        <f t="shared" si="6"/>
        <v>0</v>
      </c>
      <c r="BH201" s="187">
        <f t="shared" si="7"/>
        <v>0</v>
      </c>
      <c r="BI201" s="187">
        <f t="shared" si="8"/>
        <v>0</v>
      </c>
      <c r="BJ201" s="19" t="s">
        <v>84</v>
      </c>
      <c r="BK201" s="187">
        <f t="shared" si="9"/>
        <v>0</v>
      </c>
      <c r="BL201" s="19" t="s">
        <v>138</v>
      </c>
      <c r="BM201" s="186" t="s">
        <v>736</v>
      </c>
    </row>
    <row r="202" spans="1:65" s="2" customFormat="1" ht="36" x14ac:dyDescent="0.2">
      <c r="A202" s="36"/>
      <c r="B202" s="37"/>
      <c r="C202" s="175" t="s">
        <v>344</v>
      </c>
      <c r="D202" s="175" t="s">
        <v>133</v>
      </c>
      <c r="E202" s="176" t="s">
        <v>737</v>
      </c>
      <c r="F202" s="177" t="s">
        <v>738</v>
      </c>
      <c r="G202" s="178" t="s">
        <v>352</v>
      </c>
      <c r="H202" s="179">
        <v>4</v>
      </c>
      <c r="I202" s="180"/>
      <c r="J202" s="181">
        <f t="shared" si="0"/>
        <v>0</v>
      </c>
      <c r="K202" s="177" t="s">
        <v>137</v>
      </c>
      <c r="L202" s="41"/>
      <c r="M202" s="182" t="s">
        <v>28</v>
      </c>
      <c r="N202" s="183" t="s">
        <v>47</v>
      </c>
      <c r="O202" s="66"/>
      <c r="P202" s="184">
        <f t="shared" si="1"/>
        <v>0</v>
      </c>
      <c r="Q202" s="184">
        <v>0.10005</v>
      </c>
      <c r="R202" s="184">
        <f t="shared" si="2"/>
        <v>0.4002</v>
      </c>
      <c r="S202" s="184">
        <v>0</v>
      </c>
      <c r="T202" s="185">
        <f t="shared" si="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138</v>
      </c>
      <c r="AT202" s="186" t="s">
        <v>133</v>
      </c>
      <c r="AU202" s="186" t="s">
        <v>86</v>
      </c>
      <c r="AY202" s="19" t="s">
        <v>131</v>
      </c>
      <c r="BE202" s="187">
        <f t="shared" si="4"/>
        <v>0</v>
      </c>
      <c r="BF202" s="187">
        <f t="shared" si="5"/>
        <v>0</v>
      </c>
      <c r="BG202" s="187">
        <f t="shared" si="6"/>
        <v>0</v>
      </c>
      <c r="BH202" s="187">
        <f t="shared" si="7"/>
        <v>0</v>
      </c>
      <c r="BI202" s="187">
        <f t="shared" si="8"/>
        <v>0</v>
      </c>
      <c r="BJ202" s="19" t="s">
        <v>84</v>
      </c>
      <c r="BK202" s="187">
        <f t="shared" si="9"/>
        <v>0</v>
      </c>
      <c r="BL202" s="19" t="s">
        <v>138</v>
      </c>
      <c r="BM202" s="186" t="s">
        <v>739</v>
      </c>
    </row>
    <row r="203" spans="1:65" s="2" customFormat="1" ht="36" x14ac:dyDescent="0.2">
      <c r="A203" s="36"/>
      <c r="B203" s="37"/>
      <c r="C203" s="175" t="s">
        <v>349</v>
      </c>
      <c r="D203" s="175" t="s">
        <v>133</v>
      </c>
      <c r="E203" s="176" t="s">
        <v>740</v>
      </c>
      <c r="F203" s="177" t="s">
        <v>741</v>
      </c>
      <c r="G203" s="178" t="s">
        <v>352</v>
      </c>
      <c r="H203" s="179">
        <v>2</v>
      </c>
      <c r="I203" s="180"/>
      <c r="J203" s="181">
        <f t="shared" si="0"/>
        <v>0</v>
      </c>
      <c r="K203" s="177" t="s">
        <v>137</v>
      </c>
      <c r="L203" s="41"/>
      <c r="M203" s="182" t="s">
        <v>28</v>
      </c>
      <c r="N203" s="183" t="s">
        <v>47</v>
      </c>
      <c r="O203" s="66"/>
      <c r="P203" s="184">
        <f t="shared" si="1"/>
        <v>0</v>
      </c>
      <c r="Q203" s="184">
        <v>0.10904999999999999</v>
      </c>
      <c r="R203" s="184">
        <f t="shared" si="2"/>
        <v>0.21809999999999999</v>
      </c>
      <c r="S203" s="184">
        <v>0</v>
      </c>
      <c r="T203" s="185">
        <f t="shared" si="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138</v>
      </c>
      <c r="AT203" s="186" t="s">
        <v>133</v>
      </c>
      <c r="AU203" s="186" t="s">
        <v>86</v>
      </c>
      <c r="AY203" s="19" t="s">
        <v>131</v>
      </c>
      <c r="BE203" s="187">
        <f t="shared" si="4"/>
        <v>0</v>
      </c>
      <c r="BF203" s="187">
        <f t="shared" si="5"/>
        <v>0</v>
      </c>
      <c r="BG203" s="187">
        <f t="shared" si="6"/>
        <v>0</v>
      </c>
      <c r="BH203" s="187">
        <f t="shared" si="7"/>
        <v>0</v>
      </c>
      <c r="BI203" s="187">
        <f t="shared" si="8"/>
        <v>0</v>
      </c>
      <c r="BJ203" s="19" t="s">
        <v>84</v>
      </c>
      <c r="BK203" s="187">
        <f t="shared" si="9"/>
        <v>0</v>
      </c>
      <c r="BL203" s="19" t="s">
        <v>138</v>
      </c>
      <c r="BM203" s="186" t="s">
        <v>742</v>
      </c>
    </row>
    <row r="204" spans="1:65" s="2" customFormat="1" ht="55.5" customHeight="1" x14ac:dyDescent="0.2">
      <c r="A204" s="36"/>
      <c r="B204" s="37"/>
      <c r="C204" s="175" t="s">
        <v>354</v>
      </c>
      <c r="D204" s="175" t="s">
        <v>133</v>
      </c>
      <c r="E204" s="176" t="s">
        <v>743</v>
      </c>
      <c r="F204" s="177" t="s">
        <v>744</v>
      </c>
      <c r="G204" s="178" t="s">
        <v>352</v>
      </c>
      <c r="H204" s="179">
        <v>1</v>
      </c>
      <c r="I204" s="180"/>
      <c r="J204" s="181">
        <f t="shared" si="0"/>
        <v>0</v>
      </c>
      <c r="K204" s="177" t="s">
        <v>137</v>
      </c>
      <c r="L204" s="41"/>
      <c r="M204" s="182" t="s">
        <v>28</v>
      </c>
      <c r="N204" s="183" t="s">
        <v>47</v>
      </c>
      <c r="O204" s="66"/>
      <c r="P204" s="184">
        <f t="shared" si="1"/>
        <v>0</v>
      </c>
      <c r="Q204" s="184">
        <v>0.21052999999999999</v>
      </c>
      <c r="R204" s="184">
        <f t="shared" si="2"/>
        <v>0.21052999999999999</v>
      </c>
      <c r="S204" s="184">
        <v>0</v>
      </c>
      <c r="T204" s="185">
        <f t="shared" si="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138</v>
      </c>
      <c r="AT204" s="186" t="s">
        <v>133</v>
      </c>
      <c r="AU204" s="186" t="s">
        <v>86</v>
      </c>
      <c r="AY204" s="19" t="s">
        <v>131</v>
      </c>
      <c r="BE204" s="187">
        <f t="shared" si="4"/>
        <v>0</v>
      </c>
      <c r="BF204" s="187">
        <f t="shared" si="5"/>
        <v>0</v>
      </c>
      <c r="BG204" s="187">
        <f t="shared" si="6"/>
        <v>0</v>
      </c>
      <c r="BH204" s="187">
        <f t="shared" si="7"/>
        <v>0</v>
      </c>
      <c r="BI204" s="187">
        <f t="shared" si="8"/>
        <v>0</v>
      </c>
      <c r="BJ204" s="19" t="s">
        <v>84</v>
      </c>
      <c r="BK204" s="187">
        <f t="shared" si="9"/>
        <v>0</v>
      </c>
      <c r="BL204" s="19" t="s">
        <v>138</v>
      </c>
      <c r="BM204" s="186" t="s">
        <v>745</v>
      </c>
    </row>
    <row r="205" spans="1:65" s="2" customFormat="1" ht="55.5" customHeight="1" x14ac:dyDescent="0.2">
      <c r="A205" s="36"/>
      <c r="B205" s="37"/>
      <c r="C205" s="175" t="s">
        <v>358</v>
      </c>
      <c r="D205" s="175" t="s">
        <v>133</v>
      </c>
      <c r="E205" s="176" t="s">
        <v>746</v>
      </c>
      <c r="F205" s="177" t="s">
        <v>747</v>
      </c>
      <c r="G205" s="178" t="s">
        <v>352</v>
      </c>
      <c r="H205" s="179">
        <v>3</v>
      </c>
      <c r="I205" s="180"/>
      <c r="J205" s="181">
        <f t="shared" si="0"/>
        <v>0</v>
      </c>
      <c r="K205" s="177" t="s">
        <v>137</v>
      </c>
      <c r="L205" s="41"/>
      <c r="M205" s="182" t="s">
        <v>28</v>
      </c>
      <c r="N205" s="183" t="s">
        <v>47</v>
      </c>
      <c r="O205" s="66"/>
      <c r="P205" s="184">
        <f t="shared" si="1"/>
        <v>0</v>
      </c>
      <c r="Q205" s="184">
        <v>0.23552999999999999</v>
      </c>
      <c r="R205" s="184">
        <f t="shared" si="2"/>
        <v>0.70658999999999994</v>
      </c>
      <c r="S205" s="184">
        <v>0</v>
      </c>
      <c r="T205" s="185">
        <f t="shared" si="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6" t="s">
        <v>138</v>
      </c>
      <c r="AT205" s="186" t="s">
        <v>133</v>
      </c>
      <c r="AU205" s="186" t="s">
        <v>86</v>
      </c>
      <c r="AY205" s="19" t="s">
        <v>131</v>
      </c>
      <c r="BE205" s="187">
        <f t="shared" si="4"/>
        <v>0</v>
      </c>
      <c r="BF205" s="187">
        <f t="shared" si="5"/>
        <v>0</v>
      </c>
      <c r="BG205" s="187">
        <f t="shared" si="6"/>
        <v>0</v>
      </c>
      <c r="BH205" s="187">
        <f t="shared" si="7"/>
        <v>0</v>
      </c>
      <c r="BI205" s="187">
        <f t="shared" si="8"/>
        <v>0</v>
      </c>
      <c r="BJ205" s="19" t="s">
        <v>84</v>
      </c>
      <c r="BK205" s="187">
        <f t="shared" si="9"/>
        <v>0</v>
      </c>
      <c r="BL205" s="19" t="s">
        <v>138</v>
      </c>
      <c r="BM205" s="186" t="s">
        <v>748</v>
      </c>
    </row>
    <row r="206" spans="1:65" s="2" customFormat="1" ht="55.5" customHeight="1" x14ac:dyDescent="0.2">
      <c r="A206" s="36"/>
      <c r="B206" s="37"/>
      <c r="C206" s="175" t="s">
        <v>363</v>
      </c>
      <c r="D206" s="175" t="s">
        <v>133</v>
      </c>
      <c r="E206" s="176" t="s">
        <v>749</v>
      </c>
      <c r="F206" s="177" t="s">
        <v>750</v>
      </c>
      <c r="G206" s="178" t="s">
        <v>352</v>
      </c>
      <c r="H206" s="179">
        <v>6</v>
      </c>
      <c r="I206" s="180"/>
      <c r="J206" s="181">
        <f t="shared" si="0"/>
        <v>0</v>
      </c>
      <c r="K206" s="177" t="s">
        <v>137</v>
      </c>
      <c r="L206" s="41"/>
      <c r="M206" s="182" t="s">
        <v>28</v>
      </c>
      <c r="N206" s="183" t="s">
        <v>47</v>
      </c>
      <c r="O206" s="66"/>
      <c r="P206" s="184">
        <f t="shared" si="1"/>
        <v>0</v>
      </c>
      <c r="Q206" s="184">
        <v>0.34692000000000001</v>
      </c>
      <c r="R206" s="184">
        <f t="shared" si="2"/>
        <v>2.0815200000000003</v>
      </c>
      <c r="S206" s="184">
        <v>0</v>
      </c>
      <c r="T206" s="185">
        <f t="shared" si="3"/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138</v>
      </c>
      <c r="AT206" s="186" t="s">
        <v>133</v>
      </c>
      <c r="AU206" s="186" t="s">
        <v>86</v>
      </c>
      <c r="AY206" s="19" t="s">
        <v>131</v>
      </c>
      <c r="BE206" s="187">
        <f t="shared" si="4"/>
        <v>0</v>
      </c>
      <c r="BF206" s="187">
        <f t="shared" si="5"/>
        <v>0</v>
      </c>
      <c r="BG206" s="187">
        <f t="shared" si="6"/>
        <v>0</v>
      </c>
      <c r="BH206" s="187">
        <f t="shared" si="7"/>
        <v>0</v>
      </c>
      <c r="BI206" s="187">
        <f t="shared" si="8"/>
        <v>0</v>
      </c>
      <c r="BJ206" s="19" t="s">
        <v>84</v>
      </c>
      <c r="BK206" s="187">
        <f t="shared" si="9"/>
        <v>0</v>
      </c>
      <c r="BL206" s="19" t="s">
        <v>138</v>
      </c>
      <c r="BM206" s="186" t="s">
        <v>751</v>
      </c>
    </row>
    <row r="207" spans="1:65" s="2" customFormat="1" ht="24" x14ac:dyDescent="0.2">
      <c r="A207" s="36"/>
      <c r="B207" s="37"/>
      <c r="C207" s="175" t="s">
        <v>370</v>
      </c>
      <c r="D207" s="175" t="s">
        <v>133</v>
      </c>
      <c r="E207" s="176" t="s">
        <v>752</v>
      </c>
      <c r="F207" s="177" t="s">
        <v>753</v>
      </c>
      <c r="G207" s="178" t="s">
        <v>148</v>
      </c>
      <c r="H207" s="179">
        <v>21.75</v>
      </c>
      <c r="I207" s="180"/>
      <c r="J207" s="181">
        <f t="shared" si="0"/>
        <v>0</v>
      </c>
      <c r="K207" s="177" t="s">
        <v>137</v>
      </c>
      <c r="L207" s="41"/>
      <c r="M207" s="182" t="s">
        <v>28</v>
      </c>
      <c r="N207" s="183" t="s">
        <v>47</v>
      </c>
      <c r="O207" s="66"/>
      <c r="P207" s="184">
        <f t="shared" si="1"/>
        <v>0</v>
      </c>
      <c r="Q207" s="184">
        <v>3.8000000000000002E-4</v>
      </c>
      <c r="R207" s="184">
        <f t="shared" si="2"/>
        <v>8.2649999999999998E-3</v>
      </c>
      <c r="S207" s="184">
        <v>0</v>
      </c>
      <c r="T207" s="185">
        <f t="shared" si="3"/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138</v>
      </c>
      <c r="AT207" s="186" t="s">
        <v>133</v>
      </c>
      <c r="AU207" s="186" t="s">
        <v>86</v>
      </c>
      <c r="AY207" s="19" t="s">
        <v>131</v>
      </c>
      <c r="BE207" s="187">
        <f t="shared" si="4"/>
        <v>0</v>
      </c>
      <c r="BF207" s="187">
        <f t="shared" si="5"/>
        <v>0</v>
      </c>
      <c r="BG207" s="187">
        <f t="shared" si="6"/>
        <v>0</v>
      </c>
      <c r="BH207" s="187">
        <f t="shared" si="7"/>
        <v>0</v>
      </c>
      <c r="BI207" s="187">
        <f t="shared" si="8"/>
        <v>0</v>
      </c>
      <c r="BJ207" s="19" t="s">
        <v>84</v>
      </c>
      <c r="BK207" s="187">
        <f t="shared" si="9"/>
        <v>0</v>
      </c>
      <c r="BL207" s="19" t="s">
        <v>138</v>
      </c>
      <c r="BM207" s="186" t="s">
        <v>754</v>
      </c>
    </row>
    <row r="208" spans="1:65" s="13" customFormat="1" x14ac:dyDescent="0.2">
      <c r="B208" s="188"/>
      <c r="C208" s="189"/>
      <c r="D208" s="190" t="s">
        <v>140</v>
      </c>
      <c r="E208" s="191" t="s">
        <v>28</v>
      </c>
      <c r="F208" s="192" t="s">
        <v>755</v>
      </c>
      <c r="G208" s="189"/>
      <c r="H208" s="191" t="s">
        <v>28</v>
      </c>
      <c r="I208" s="193"/>
      <c r="J208" s="189"/>
      <c r="K208" s="189"/>
      <c r="L208" s="194"/>
      <c r="M208" s="195"/>
      <c r="N208" s="196"/>
      <c r="O208" s="196"/>
      <c r="P208" s="196"/>
      <c r="Q208" s="196"/>
      <c r="R208" s="196"/>
      <c r="S208" s="196"/>
      <c r="T208" s="197"/>
      <c r="AT208" s="198" t="s">
        <v>140</v>
      </c>
      <c r="AU208" s="198" t="s">
        <v>86</v>
      </c>
      <c r="AV208" s="13" t="s">
        <v>84</v>
      </c>
      <c r="AW208" s="13" t="s">
        <v>36</v>
      </c>
      <c r="AX208" s="13" t="s">
        <v>76</v>
      </c>
      <c r="AY208" s="198" t="s">
        <v>131</v>
      </c>
    </row>
    <row r="209" spans="1:65" s="14" customFormat="1" x14ac:dyDescent="0.2">
      <c r="B209" s="199"/>
      <c r="C209" s="200"/>
      <c r="D209" s="190" t="s">
        <v>140</v>
      </c>
      <c r="E209" s="201" t="s">
        <v>28</v>
      </c>
      <c r="F209" s="202" t="s">
        <v>756</v>
      </c>
      <c r="G209" s="200"/>
      <c r="H209" s="203">
        <v>21.75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140</v>
      </c>
      <c r="AU209" s="209" t="s">
        <v>86</v>
      </c>
      <c r="AV209" s="14" t="s">
        <v>86</v>
      </c>
      <c r="AW209" s="14" t="s">
        <v>36</v>
      </c>
      <c r="AX209" s="14" t="s">
        <v>84</v>
      </c>
      <c r="AY209" s="209" t="s">
        <v>131</v>
      </c>
    </row>
    <row r="210" spans="1:65" s="2" customFormat="1" ht="36" x14ac:dyDescent="0.2">
      <c r="A210" s="36"/>
      <c r="B210" s="37"/>
      <c r="C210" s="175" t="s">
        <v>377</v>
      </c>
      <c r="D210" s="175" t="s">
        <v>133</v>
      </c>
      <c r="E210" s="176" t="s">
        <v>757</v>
      </c>
      <c r="F210" s="177" t="s">
        <v>758</v>
      </c>
      <c r="G210" s="178" t="s">
        <v>154</v>
      </c>
      <c r="H210" s="179">
        <v>1.8720000000000001</v>
      </c>
      <c r="I210" s="180"/>
      <c r="J210" s="181">
        <f>ROUND(I210*H210,2)</f>
        <v>0</v>
      </c>
      <c r="K210" s="177" t="s">
        <v>137</v>
      </c>
      <c r="L210" s="41"/>
      <c r="M210" s="182" t="s">
        <v>28</v>
      </c>
      <c r="N210" s="183" t="s">
        <v>47</v>
      </c>
      <c r="O210" s="66"/>
      <c r="P210" s="184">
        <f>O210*H210</f>
        <v>0</v>
      </c>
      <c r="Q210" s="184">
        <v>2.45329</v>
      </c>
      <c r="R210" s="184">
        <f>Q210*H210</f>
        <v>4.5925588800000003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138</v>
      </c>
      <c r="AT210" s="186" t="s">
        <v>133</v>
      </c>
      <c r="AU210" s="186" t="s">
        <v>86</v>
      </c>
      <c r="AY210" s="19" t="s">
        <v>131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84</v>
      </c>
      <c r="BK210" s="187">
        <f>ROUND(I210*H210,2)</f>
        <v>0</v>
      </c>
      <c r="BL210" s="19" t="s">
        <v>138</v>
      </c>
      <c r="BM210" s="186" t="s">
        <v>759</v>
      </c>
    </row>
    <row r="211" spans="1:65" s="13" customFormat="1" x14ac:dyDescent="0.2">
      <c r="B211" s="188"/>
      <c r="C211" s="189"/>
      <c r="D211" s="190" t="s">
        <v>140</v>
      </c>
      <c r="E211" s="191" t="s">
        <v>28</v>
      </c>
      <c r="F211" s="192" t="s">
        <v>760</v>
      </c>
      <c r="G211" s="189"/>
      <c r="H211" s="191" t="s">
        <v>28</v>
      </c>
      <c r="I211" s="193"/>
      <c r="J211" s="189"/>
      <c r="K211" s="189"/>
      <c r="L211" s="194"/>
      <c r="M211" s="195"/>
      <c r="N211" s="196"/>
      <c r="O211" s="196"/>
      <c r="P211" s="196"/>
      <c r="Q211" s="196"/>
      <c r="R211" s="196"/>
      <c r="S211" s="196"/>
      <c r="T211" s="197"/>
      <c r="AT211" s="198" t="s">
        <v>140</v>
      </c>
      <c r="AU211" s="198" t="s">
        <v>86</v>
      </c>
      <c r="AV211" s="13" t="s">
        <v>84</v>
      </c>
      <c r="AW211" s="13" t="s">
        <v>36</v>
      </c>
      <c r="AX211" s="13" t="s">
        <v>76</v>
      </c>
      <c r="AY211" s="198" t="s">
        <v>131</v>
      </c>
    </row>
    <row r="212" spans="1:65" s="14" customFormat="1" x14ac:dyDescent="0.2">
      <c r="B212" s="199"/>
      <c r="C212" s="200"/>
      <c r="D212" s="190" t="s">
        <v>140</v>
      </c>
      <c r="E212" s="201" t="s">
        <v>28</v>
      </c>
      <c r="F212" s="202" t="s">
        <v>761</v>
      </c>
      <c r="G212" s="200"/>
      <c r="H212" s="203">
        <v>1.8720000000000001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140</v>
      </c>
      <c r="AU212" s="209" t="s">
        <v>86</v>
      </c>
      <c r="AV212" s="14" t="s">
        <v>86</v>
      </c>
      <c r="AW212" s="14" t="s">
        <v>36</v>
      </c>
      <c r="AX212" s="14" t="s">
        <v>84</v>
      </c>
      <c r="AY212" s="209" t="s">
        <v>131</v>
      </c>
    </row>
    <row r="213" spans="1:65" s="2" customFormat="1" ht="36" x14ac:dyDescent="0.2">
      <c r="A213" s="36"/>
      <c r="B213" s="37"/>
      <c r="C213" s="175" t="s">
        <v>383</v>
      </c>
      <c r="D213" s="175" t="s">
        <v>133</v>
      </c>
      <c r="E213" s="176" t="s">
        <v>762</v>
      </c>
      <c r="F213" s="177" t="s">
        <v>763</v>
      </c>
      <c r="G213" s="178" t="s">
        <v>136</v>
      </c>
      <c r="H213" s="179">
        <v>12.48</v>
      </c>
      <c r="I213" s="180"/>
      <c r="J213" s="181">
        <f>ROUND(I213*H213,2)</f>
        <v>0</v>
      </c>
      <c r="K213" s="177" t="s">
        <v>137</v>
      </c>
      <c r="L213" s="41"/>
      <c r="M213" s="182" t="s">
        <v>28</v>
      </c>
      <c r="N213" s="183" t="s">
        <v>47</v>
      </c>
      <c r="O213" s="66"/>
      <c r="P213" s="184">
        <f>O213*H213</f>
        <v>0</v>
      </c>
      <c r="Q213" s="184">
        <v>2.1299999999999999E-3</v>
      </c>
      <c r="R213" s="184">
        <f>Q213*H213</f>
        <v>2.6582399999999999E-2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138</v>
      </c>
      <c r="AT213" s="186" t="s">
        <v>133</v>
      </c>
      <c r="AU213" s="186" t="s">
        <v>86</v>
      </c>
      <c r="AY213" s="19" t="s">
        <v>131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84</v>
      </c>
      <c r="BK213" s="187">
        <f>ROUND(I213*H213,2)</f>
        <v>0</v>
      </c>
      <c r="BL213" s="19" t="s">
        <v>138</v>
      </c>
      <c r="BM213" s="186" t="s">
        <v>764</v>
      </c>
    </row>
    <row r="214" spans="1:65" s="13" customFormat="1" x14ac:dyDescent="0.2">
      <c r="B214" s="188"/>
      <c r="C214" s="189"/>
      <c r="D214" s="190" t="s">
        <v>140</v>
      </c>
      <c r="E214" s="191" t="s">
        <v>28</v>
      </c>
      <c r="F214" s="192" t="s">
        <v>760</v>
      </c>
      <c r="G214" s="189"/>
      <c r="H214" s="191" t="s">
        <v>28</v>
      </c>
      <c r="I214" s="193"/>
      <c r="J214" s="189"/>
      <c r="K214" s="189"/>
      <c r="L214" s="194"/>
      <c r="M214" s="195"/>
      <c r="N214" s="196"/>
      <c r="O214" s="196"/>
      <c r="P214" s="196"/>
      <c r="Q214" s="196"/>
      <c r="R214" s="196"/>
      <c r="S214" s="196"/>
      <c r="T214" s="197"/>
      <c r="AT214" s="198" t="s">
        <v>140</v>
      </c>
      <c r="AU214" s="198" t="s">
        <v>86</v>
      </c>
      <c r="AV214" s="13" t="s">
        <v>84</v>
      </c>
      <c r="AW214" s="13" t="s">
        <v>36</v>
      </c>
      <c r="AX214" s="13" t="s">
        <v>76</v>
      </c>
      <c r="AY214" s="198" t="s">
        <v>131</v>
      </c>
    </row>
    <row r="215" spans="1:65" s="14" customFormat="1" x14ac:dyDescent="0.2">
      <c r="B215" s="199"/>
      <c r="C215" s="200"/>
      <c r="D215" s="190" t="s">
        <v>140</v>
      </c>
      <c r="E215" s="201" t="s">
        <v>28</v>
      </c>
      <c r="F215" s="202" t="s">
        <v>765</v>
      </c>
      <c r="G215" s="200"/>
      <c r="H215" s="203">
        <v>12.48</v>
      </c>
      <c r="I215" s="204"/>
      <c r="J215" s="200"/>
      <c r="K215" s="200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140</v>
      </c>
      <c r="AU215" s="209" t="s">
        <v>86</v>
      </c>
      <c r="AV215" s="14" t="s">
        <v>86</v>
      </c>
      <c r="AW215" s="14" t="s">
        <v>36</v>
      </c>
      <c r="AX215" s="14" t="s">
        <v>84</v>
      </c>
      <c r="AY215" s="209" t="s">
        <v>131</v>
      </c>
    </row>
    <row r="216" spans="1:65" s="2" customFormat="1" ht="44.25" customHeight="1" x14ac:dyDescent="0.2">
      <c r="A216" s="36"/>
      <c r="B216" s="37"/>
      <c r="C216" s="175" t="s">
        <v>389</v>
      </c>
      <c r="D216" s="175" t="s">
        <v>133</v>
      </c>
      <c r="E216" s="176" t="s">
        <v>766</v>
      </c>
      <c r="F216" s="177" t="s">
        <v>767</v>
      </c>
      <c r="G216" s="178" t="s">
        <v>136</v>
      </c>
      <c r="H216" s="179">
        <v>12.48</v>
      </c>
      <c r="I216" s="180"/>
      <c r="J216" s="181">
        <f>ROUND(I216*H216,2)</f>
        <v>0</v>
      </c>
      <c r="K216" s="177" t="s">
        <v>137</v>
      </c>
      <c r="L216" s="41"/>
      <c r="M216" s="182" t="s">
        <v>28</v>
      </c>
      <c r="N216" s="183" t="s">
        <v>47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138</v>
      </c>
      <c r="AT216" s="186" t="s">
        <v>133</v>
      </c>
      <c r="AU216" s="186" t="s">
        <v>86</v>
      </c>
      <c r="AY216" s="19" t="s">
        <v>131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84</v>
      </c>
      <c r="BK216" s="187">
        <f>ROUND(I216*H216,2)</f>
        <v>0</v>
      </c>
      <c r="BL216" s="19" t="s">
        <v>138</v>
      </c>
      <c r="BM216" s="186" t="s">
        <v>768</v>
      </c>
    </row>
    <row r="217" spans="1:65" s="13" customFormat="1" x14ac:dyDescent="0.2">
      <c r="B217" s="188"/>
      <c r="C217" s="189"/>
      <c r="D217" s="190" t="s">
        <v>140</v>
      </c>
      <c r="E217" s="191" t="s">
        <v>28</v>
      </c>
      <c r="F217" s="192" t="s">
        <v>760</v>
      </c>
      <c r="G217" s="189"/>
      <c r="H217" s="191" t="s">
        <v>28</v>
      </c>
      <c r="I217" s="193"/>
      <c r="J217" s="189"/>
      <c r="K217" s="189"/>
      <c r="L217" s="194"/>
      <c r="M217" s="195"/>
      <c r="N217" s="196"/>
      <c r="O217" s="196"/>
      <c r="P217" s="196"/>
      <c r="Q217" s="196"/>
      <c r="R217" s="196"/>
      <c r="S217" s="196"/>
      <c r="T217" s="197"/>
      <c r="AT217" s="198" t="s">
        <v>140</v>
      </c>
      <c r="AU217" s="198" t="s">
        <v>86</v>
      </c>
      <c r="AV217" s="13" t="s">
        <v>84</v>
      </c>
      <c r="AW217" s="13" t="s">
        <v>36</v>
      </c>
      <c r="AX217" s="13" t="s">
        <v>76</v>
      </c>
      <c r="AY217" s="198" t="s">
        <v>131</v>
      </c>
    </row>
    <row r="218" spans="1:65" s="14" customFormat="1" x14ac:dyDescent="0.2">
      <c r="B218" s="199"/>
      <c r="C218" s="200"/>
      <c r="D218" s="190" t="s">
        <v>140</v>
      </c>
      <c r="E218" s="201" t="s">
        <v>28</v>
      </c>
      <c r="F218" s="202" t="s">
        <v>765</v>
      </c>
      <c r="G218" s="200"/>
      <c r="H218" s="203">
        <v>12.48</v>
      </c>
      <c r="I218" s="204"/>
      <c r="J218" s="200"/>
      <c r="K218" s="200"/>
      <c r="L218" s="205"/>
      <c r="M218" s="206"/>
      <c r="N218" s="207"/>
      <c r="O218" s="207"/>
      <c r="P218" s="207"/>
      <c r="Q218" s="207"/>
      <c r="R218" s="207"/>
      <c r="S218" s="207"/>
      <c r="T218" s="208"/>
      <c r="AT218" s="209" t="s">
        <v>140</v>
      </c>
      <c r="AU218" s="209" t="s">
        <v>86</v>
      </c>
      <c r="AV218" s="14" t="s">
        <v>86</v>
      </c>
      <c r="AW218" s="14" t="s">
        <v>36</v>
      </c>
      <c r="AX218" s="14" t="s">
        <v>84</v>
      </c>
      <c r="AY218" s="209" t="s">
        <v>131</v>
      </c>
    </row>
    <row r="219" spans="1:65" s="2" customFormat="1" ht="44.25" customHeight="1" x14ac:dyDescent="0.2">
      <c r="A219" s="36"/>
      <c r="B219" s="37"/>
      <c r="C219" s="175" t="s">
        <v>393</v>
      </c>
      <c r="D219" s="175" t="s">
        <v>133</v>
      </c>
      <c r="E219" s="176" t="s">
        <v>769</v>
      </c>
      <c r="F219" s="177" t="s">
        <v>770</v>
      </c>
      <c r="G219" s="178" t="s">
        <v>160</v>
      </c>
      <c r="H219" s="179">
        <v>0.22500000000000001</v>
      </c>
      <c r="I219" s="180"/>
      <c r="J219" s="181">
        <f>ROUND(I219*H219,2)</f>
        <v>0</v>
      </c>
      <c r="K219" s="177" t="s">
        <v>137</v>
      </c>
      <c r="L219" s="41"/>
      <c r="M219" s="182" t="s">
        <v>28</v>
      </c>
      <c r="N219" s="183" t="s">
        <v>47</v>
      </c>
      <c r="O219" s="66"/>
      <c r="P219" s="184">
        <f>O219*H219</f>
        <v>0</v>
      </c>
      <c r="Q219" s="184">
        <v>1.05237</v>
      </c>
      <c r="R219" s="184">
        <f>Q219*H219</f>
        <v>0.23678325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138</v>
      </c>
      <c r="AT219" s="186" t="s">
        <v>133</v>
      </c>
      <c r="AU219" s="186" t="s">
        <v>86</v>
      </c>
      <c r="AY219" s="19" t="s">
        <v>131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84</v>
      </c>
      <c r="BK219" s="187">
        <f>ROUND(I219*H219,2)</f>
        <v>0</v>
      </c>
      <c r="BL219" s="19" t="s">
        <v>138</v>
      </c>
      <c r="BM219" s="186" t="s">
        <v>771</v>
      </c>
    </row>
    <row r="220" spans="1:65" s="13" customFormat="1" x14ac:dyDescent="0.2">
      <c r="B220" s="188"/>
      <c r="C220" s="189"/>
      <c r="D220" s="190" t="s">
        <v>140</v>
      </c>
      <c r="E220" s="191" t="s">
        <v>28</v>
      </c>
      <c r="F220" s="192" t="s">
        <v>772</v>
      </c>
      <c r="G220" s="189"/>
      <c r="H220" s="191" t="s">
        <v>28</v>
      </c>
      <c r="I220" s="193"/>
      <c r="J220" s="189"/>
      <c r="K220" s="189"/>
      <c r="L220" s="194"/>
      <c r="M220" s="195"/>
      <c r="N220" s="196"/>
      <c r="O220" s="196"/>
      <c r="P220" s="196"/>
      <c r="Q220" s="196"/>
      <c r="R220" s="196"/>
      <c r="S220" s="196"/>
      <c r="T220" s="197"/>
      <c r="AT220" s="198" t="s">
        <v>140</v>
      </c>
      <c r="AU220" s="198" t="s">
        <v>86</v>
      </c>
      <c r="AV220" s="13" t="s">
        <v>84</v>
      </c>
      <c r="AW220" s="13" t="s">
        <v>36</v>
      </c>
      <c r="AX220" s="13" t="s">
        <v>76</v>
      </c>
      <c r="AY220" s="198" t="s">
        <v>131</v>
      </c>
    </row>
    <row r="221" spans="1:65" s="14" customFormat="1" x14ac:dyDescent="0.2">
      <c r="B221" s="199"/>
      <c r="C221" s="200"/>
      <c r="D221" s="190" t="s">
        <v>140</v>
      </c>
      <c r="E221" s="201" t="s">
        <v>28</v>
      </c>
      <c r="F221" s="202" t="s">
        <v>773</v>
      </c>
      <c r="G221" s="200"/>
      <c r="H221" s="203">
        <v>0.22500000000000001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140</v>
      </c>
      <c r="AU221" s="209" t="s">
        <v>86</v>
      </c>
      <c r="AV221" s="14" t="s">
        <v>86</v>
      </c>
      <c r="AW221" s="14" t="s">
        <v>36</v>
      </c>
      <c r="AX221" s="14" t="s">
        <v>84</v>
      </c>
      <c r="AY221" s="209" t="s">
        <v>131</v>
      </c>
    </row>
    <row r="222" spans="1:65" s="2" customFormat="1" ht="33" customHeight="1" x14ac:dyDescent="0.2">
      <c r="A222" s="36"/>
      <c r="B222" s="37"/>
      <c r="C222" s="175" t="s">
        <v>399</v>
      </c>
      <c r="D222" s="175" t="s">
        <v>133</v>
      </c>
      <c r="E222" s="176" t="s">
        <v>774</v>
      </c>
      <c r="F222" s="177" t="s">
        <v>775</v>
      </c>
      <c r="G222" s="178" t="s">
        <v>136</v>
      </c>
      <c r="H222" s="179">
        <v>18.600000000000001</v>
      </c>
      <c r="I222" s="180"/>
      <c r="J222" s="181">
        <f>ROUND(I222*H222,2)</f>
        <v>0</v>
      </c>
      <c r="K222" s="177" t="s">
        <v>137</v>
      </c>
      <c r="L222" s="41"/>
      <c r="M222" s="182" t="s">
        <v>28</v>
      </c>
      <c r="N222" s="183" t="s">
        <v>47</v>
      </c>
      <c r="O222" s="66"/>
      <c r="P222" s="184">
        <f>O222*H222</f>
        <v>0</v>
      </c>
      <c r="Q222" s="184">
        <v>6.8430000000000005E-2</v>
      </c>
      <c r="R222" s="184">
        <f>Q222*H222</f>
        <v>1.2727980000000001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138</v>
      </c>
      <c r="AT222" s="186" t="s">
        <v>133</v>
      </c>
      <c r="AU222" s="186" t="s">
        <v>86</v>
      </c>
      <c r="AY222" s="19" t="s">
        <v>131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84</v>
      </c>
      <c r="BK222" s="187">
        <f>ROUND(I222*H222,2)</f>
        <v>0</v>
      </c>
      <c r="BL222" s="19" t="s">
        <v>138</v>
      </c>
      <c r="BM222" s="186" t="s">
        <v>776</v>
      </c>
    </row>
    <row r="223" spans="1:65" s="13" customFormat="1" x14ac:dyDescent="0.2">
      <c r="B223" s="188"/>
      <c r="C223" s="189"/>
      <c r="D223" s="190" t="s">
        <v>140</v>
      </c>
      <c r="E223" s="191" t="s">
        <v>28</v>
      </c>
      <c r="F223" s="192" t="s">
        <v>695</v>
      </c>
      <c r="G223" s="189"/>
      <c r="H223" s="191" t="s">
        <v>28</v>
      </c>
      <c r="I223" s="193"/>
      <c r="J223" s="189"/>
      <c r="K223" s="189"/>
      <c r="L223" s="194"/>
      <c r="M223" s="195"/>
      <c r="N223" s="196"/>
      <c r="O223" s="196"/>
      <c r="P223" s="196"/>
      <c r="Q223" s="196"/>
      <c r="R223" s="196"/>
      <c r="S223" s="196"/>
      <c r="T223" s="197"/>
      <c r="AT223" s="198" t="s">
        <v>140</v>
      </c>
      <c r="AU223" s="198" t="s">
        <v>86</v>
      </c>
      <c r="AV223" s="13" t="s">
        <v>84</v>
      </c>
      <c r="AW223" s="13" t="s">
        <v>36</v>
      </c>
      <c r="AX223" s="13" t="s">
        <v>76</v>
      </c>
      <c r="AY223" s="198" t="s">
        <v>131</v>
      </c>
    </row>
    <row r="224" spans="1:65" s="14" customFormat="1" x14ac:dyDescent="0.2">
      <c r="B224" s="199"/>
      <c r="C224" s="200"/>
      <c r="D224" s="190" t="s">
        <v>140</v>
      </c>
      <c r="E224" s="201" t="s">
        <v>28</v>
      </c>
      <c r="F224" s="202" t="s">
        <v>777</v>
      </c>
      <c r="G224" s="200"/>
      <c r="H224" s="203">
        <v>24.135000000000002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140</v>
      </c>
      <c r="AU224" s="209" t="s">
        <v>86</v>
      </c>
      <c r="AV224" s="14" t="s">
        <v>86</v>
      </c>
      <c r="AW224" s="14" t="s">
        <v>36</v>
      </c>
      <c r="AX224" s="14" t="s">
        <v>76</v>
      </c>
      <c r="AY224" s="209" t="s">
        <v>131</v>
      </c>
    </row>
    <row r="225" spans="1:65" s="14" customFormat="1" x14ac:dyDescent="0.2">
      <c r="B225" s="199"/>
      <c r="C225" s="200"/>
      <c r="D225" s="190" t="s">
        <v>140</v>
      </c>
      <c r="E225" s="201" t="s">
        <v>28</v>
      </c>
      <c r="F225" s="202" t="s">
        <v>778</v>
      </c>
      <c r="G225" s="200"/>
      <c r="H225" s="203">
        <v>-5.5350000000000001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140</v>
      </c>
      <c r="AU225" s="209" t="s">
        <v>86</v>
      </c>
      <c r="AV225" s="14" t="s">
        <v>86</v>
      </c>
      <c r="AW225" s="14" t="s">
        <v>36</v>
      </c>
      <c r="AX225" s="14" t="s">
        <v>76</v>
      </c>
      <c r="AY225" s="209" t="s">
        <v>131</v>
      </c>
    </row>
    <row r="226" spans="1:65" s="15" customFormat="1" x14ac:dyDescent="0.2">
      <c r="B226" s="210"/>
      <c r="C226" s="211"/>
      <c r="D226" s="190" t="s">
        <v>140</v>
      </c>
      <c r="E226" s="212" t="s">
        <v>28</v>
      </c>
      <c r="F226" s="213" t="s">
        <v>145</v>
      </c>
      <c r="G226" s="211"/>
      <c r="H226" s="214">
        <v>18.600000000000001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140</v>
      </c>
      <c r="AU226" s="220" t="s">
        <v>86</v>
      </c>
      <c r="AV226" s="15" t="s">
        <v>138</v>
      </c>
      <c r="AW226" s="15" t="s">
        <v>36</v>
      </c>
      <c r="AX226" s="15" t="s">
        <v>84</v>
      </c>
      <c r="AY226" s="220" t="s">
        <v>131</v>
      </c>
    </row>
    <row r="227" spans="1:65" s="2" customFormat="1" ht="36" x14ac:dyDescent="0.2">
      <c r="A227" s="36"/>
      <c r="B227" s="37"/>
      <c r="C227" s="175" t="s">
        <v>406</v>
      </c>
      <c r="D227" s="175" t="s">
        <v>133</v>
      </c>
      <c r="E227" s="176" t="s">
        <v>779</v>
      </c>
      <c r="F227" s="177" t="s">
        <v>780</v>
      </c>
      <c r="G227" s="178" t="s">
        <v>136</v>
      </c>
      <c r="H227" s="179">
        <v>13.904999999999999</v>
      </c>
      <c r="I227" s="180"/>
      <c r="J227" s="181">
        <f>ROUND(I227*H227,2)</f>
        <v>0</v>
      </c>
      <c r="K227" s="177" t="s">
        <v>137</v>
      </c>
      <c r="L227" s="41"/>
      <c r="M227" s="182" t="s">
        <v>28</v>
      </c>
      <c r="N227" s="183" t="s">
        <v>47</v>
      </c>
      <c r="O227" s="66"/>
      <c r="P227" s="184">
        <f>O227*H227</f>
        <v>0</v>
      </c>
      <c r="Q227" s="184">
        <v>8.7309999999999999E-2</v>
      </c>
      <c r="R227" s="184">
        <f>Q227*H227</f>
        <v>1.21404555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138</v>
      </c>
      <c r="AT227" s="186" t="s">
        <v>133</v>
      </c>
      <c r="AU227" s="186" t="s">
        <v>86</v>
      </c>
      <c r="AY227" s="19" t="s">
        <v>131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84</v>
      </c>
      <c r="BK227" s="187">
        <f>ROUND(I227*H227,2)</f>
        <v>0</v>
      </c>
      <c r="BL227" s="19" t="s">
        <v>138</v>
      </c>
      <c r="BM227" s="186" t="s">
        <v>781</v>
      </c>
    </row>
    <row r="228" spans="1:65" s="13" customFormat="1" x14ac:dyDescent="0.2">
      <c r="B228" s="188"/>
      <c r="C228" s="189"/>
      <c r="D228" s="190" t="s">
        <v>140</v>
      </c>
      <c r="E228" s="191" t="s">
        <v>28</v>
      </c>
      <c r="F228" s="192" t="s">
        <v>695</v>
      </c>
      <c r="G228" s="189"/>
      <c r="H228" s="191" t="s">
        <v>28</v>
      </c>
      <c r="I228" s="193"/>
      <c r="J228" s="189"/>
      <c r="K228" s="189"/>
      <c r="L228" s="194"/>
      <c r="M228" s="195"/>
      <c r="N228" s="196"/>
      <c r="O228" s="196"/>
      <c r="P228" s="196"/>
      <c r="Q228" s="196"/>
      <c r="R228" s="196"/>
      <c r="S228" s="196"/>
      <c r="T228" s="197"/>
      <c r="AT228" s="198" t="s">
        <v>140</v>
      </c>
      <c r="AU228" s="198" t="s">
        <v>86</v>
      </c>
      <c r="AV228" s="13" t="s">
        <v>84</v>
      </c>
      <c r="AW228" s="13" t="s">
        <v>36</v>
      </c>
      <c r="AX228" s="13" t="s">
        <v>76</v>
      </c>
      <c r="AY228" s="198" t="s">
        <v>131</v>
      </c>
    </row>
    <row r="229" spans="1:65" s="14" customFormat="1" x14ac:dyDescent="0.2">
      <c r="B229" s="199"/>
      <c r="C229" s="200"/>
      <c r="D229" s="190" t="s">
        <v>140</v>
      </c>
      <c r="E229" s="201" t="s">
        <v>28</v>
      </c>
      <c r="F229" s="202" t="s">
        <v>782</v>
      </c>
      <c r="G229" s="200"/>
      <c r="H229" s="203">
        <v>13.904999999999999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140</v>
      </c>
      <c r="AU229" s="209" t="s">
        <v>86</v>
      </c>
      <c r="AV229" s="14" t="s">
        <v>86</v>
      </c>
      <c r="AW229" s="14" t="s">
        <v>36</v>
      </c>
      <c r="AX229" s="14" t="s">
        <v>84</v>
      </c>
      <c r="AY229" s="209" t="s">
        <v>131</v>
      </c>
    </row>
    <row r="230" spans="1:65" s="2" customFormat="1" ht="24" x14ac:dyDescent="0.2">
      <c r="A230" s="36"/>
      <c r="B230" s="37"/>
      <c r="C230" s="175" t="s">
        <v>411</v>
      </c>
      <c r="D230" s="175" t="s">
        <v>133</v>
      </c>
      <c r="E230" s="176" t="s">
        <v>783</v>
      </c>
      <c r="F230" s="177" t="s">
        <v>784</v>
      </c>
      <c r="G230" s="178" t="s">
        <v>148</v>
      </c>
      <c r="H230" s="179">
        <v>48</v>
      </c>
      <c r="I230" s="180"/>
      <c r="J230" s="181">
        <f>ROUND(I230*H230,2)</f>
        <v>0</v>
      </c>
      <c r="K230" s="177" t="s">
        <v>137</v>
      </c>
      <c r="L230" s="41"/>
      <c r="M230" s="182" t="s">
        <v>28</v>
      </c>
      <c r="N230" s="183" t="s">
        <v>47</v>
      </c>
      <c r="O230" s="66"/>
      <c r="P230" s="184">
        <f>O230*H230</f>
        <v>0</v>
      </c>
      <c r="Q230" s="184">
        <v>1.2999999999999999E-4</v>
      </c>
      <c r="R230" s="184">
        <f>Q230*H230</f>
        <v>6.239999999999999E-3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138</v>
      </c>
      <c r="AT230" s="186" t="s">
        <v>133</v>
      </c>
      <c r="AU230" s="186" t="s">
        <v>86</v>
      </c>
      <c r="AY230" s="19" t="s">
        <v>131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84</v>
      </c>
      <c r="BK230" s="187">
        <f>ROUND(I230*H230,2)</f>
        <v>0</v>
      </c>
      <c r="BL230" s="19" t="s">
        <v>138</v>
      </c>
      <c r="BM230" s="186" t="s">
        <v>785</v>
      </c>
    </row>
    <row r="231" spans="1:65" s="14" customFormat="1" x14ac:dyDescent="0.2">
      <c r="B231" s="199"/>
      <c r="C231" s="200"/>
      <c r="D231" s="190" t="s">
        <v>140</v>
      </c>
      <c r="E231" s="201" t="s">
        <v>28</v>
      </c>
      <c r="F231" s="202" t="s">
        <v>786</v>
      </c>
      <c r="G231" s="200"/>
      <c r="H231" s="203">
        <v>48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140</v>
      </c>
      <c r="AU231" s="209" t="s">
        <v>86</v>
      </c>
      <c r="AV231" s="14" t="s">
        <v>86</v>
      </c>
      <c r="AW231" s="14" t="s">
        <v>36</v>
      </c>
      <c r="AX231" s="14" t="s">
        <v>84</v>
      </c>
      <c r="AY231" s="209" t="s">
        <v>131</v>
      </c>
    </row>
    <row r="232" spans="1:65" s="12" customFormat="1" ht="22.9" customHeight="1" x14ac:dyDescent="0.2">
      <c r="B232" s="159"/>
      <c r="C232" s="160"/>
      <c r="D232" s="161" t="s">
        <v>75</v>
      </c>
      <c r="E232" s="173" t="s">
        <v>138</v>
      </c>
      <c r="F232" s="173" t="s">
        <v>787</v>
      </c>
      <c r="G232" s="160"/>
      <c r="H232" s="160"/>
      <c r="I232" s="163"/>
      <c r="J232" s="174">
        <f>BK232</f>
        <v>0</v>
      </c>
      <c r="K232" s="160"/>
      <c r="L232" s="165"/>
      <c r="M232" s="166"/>
      <c r="N232" s="167"/>
      <c r="O232" s="167"/>
      <c r="P232" s="168">
        <f>SUM(P233:P259)</f>
        <v>0</v>
      </c>
      <c r="Q232" s="167"/>
      <c r="R232" s="168">
        <f>SUM(R233:R259)</f>
        <v>27.152014709999996</v>
      </c>
      <c r="S232" s="167"/>
      <c r="T232" s="169">
        <f>SUM(T233:T259)</f>
        <v>0</v>
      </c>
      <c r="AR232" s="170" t="s">
        <v>84</v>
      </c>
      <c r="AT232" s="171" t="s">
        <v>75</v>
      </c>
      <c r="AU232" s="171" t="s">
        <v>84</v>
      </c>
      <c r="AY232" s="170" t="s">
        <v>131</v>
      </c>
      <c r="BK232" s="172">
        <f>SUM(BK233:BK259)</f>
        <v>0</v>
      </c>
    </row>
    <row r="233" spans="1:65" s="2" customFormat="1" ht="44.25" customHeight="1" x14ac:dyDescent="0.2">
      <c r="A233" s="36"/>
      <c r="B233" s="37"/>
      <c r="C233" s="175" t="s">
        <v>418</v>
      </c>
      <c r="D233" s="175" t="s">
        <v>133</v>
      </c>
      <c r="E233" s="176" t="s">
        <v>788</v>
      </c>
      <c r="F233" s="177" t="s">
        <v>789</v>
      </c>
      <c r="G233" s="178" t="s">
        <v>148</v>
      </c>
      <c r="H233" s="179">
        <v>59.52</v>
      </c>
      <c r="I233" s="180"/>
      <c r="J233" s="181">
        <f>ROUND(I233*H233,2)</f>
        <v>0</v>
      </c>
      <c r="K233" s="177" t="s">
        <v>28</v>
      </c>
      <c r="L233" s="41"/>
      <c r="M233" s="182" t="s">
        <v>28</v>
      </c>
      <c r="N233" s="183" t="s">
        <v>47</v>
      </c>
      <c r="O233" s="66"/>
      <c r="P233" s="184">
        <f>O233*H233</f>
        <v>0</v>
      </c>
      <c r="Q233" s="184">
        <v>2.257E-2</v>
      </c>
      <c r="R233" s="184">
        <f>Q233*H233</f>
        <v>1.3433664000000001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138</v>
      </c>
      <c r="AT233" s="186" t="s">
        <v>133</v>
      </c>
      <c r="AU233" s="186" t="s">
        <v>86</v>
      </c>
      <c r="AY233" s="19" t="s">
        <v>131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84</v>
      </c>
      <c r="BK233" s="187">
        <f>ROUND(I233*H233,2)</f>
        <v>0</v>
      </c>
      <c r="BL233" s="19" t="s">
        <v>138</v>
      </c>
      <c r="BM233" s="186" t="s">
        <v>790</v>
      </c>
    </row>
    <row r="234" spans="1:65" s="13" customFormat="1" ht="22.5" x14ac:dyDescent="0.2">
      <c r="B234" s="188"/>
      <c r="C234" s="189"/>
      <c r="D234" s="190" t="s">
        <v>140</v>
      </c>
      <c r="E234" s="191" t="s">
        <v>28</v>
      </c>
      <c r="F234" s="192" t="s">
        <v>791</v>
      </c>
      <c r="G234" s="189"/>
      <c r="H234" s="191" t="s">
        <v>28</v>
      </c>
      <c r="I234" s="193"/>
      <c r="J234" s="189"/>
      <c r="K234" s="189"/>
      <c r="L234" s="194"/>
      <c r="M234" s="195"/>
      <c r="N234" s="196"/>
      <c r="O234" s="196"/>
      <c r="P234" s="196"/>
      <c r="Q234" s="196"/>
      <c r="R234" s="196"/>
      <c r="S234" s="196"/>
      <c r="T234" s="197"/>
      <c r="AT234" s="198" t="s">
        <v>140</v>
      </c>
      <c r="AU234" s="198" t="s">
        <v>86</v>
      </c>
      <c r="AV234" s="13" t="s">
        <v>84</v>
      </c>
      <c r="AW234" s="13" t="s">
        <v>36</v>
      </c>
      <c r="AX234" s="13" t="s">
        <v>76</v>
      </c>
      <c r="AY234" s="198" t="s">
        <v>131</v>
      </c>
    </row>
    <row r="235" spans="1:65" s="14" customFormat="1" x14ac:dyDescent="0.2">
      <c r="B235" s="199"/>
      <c r="C235" s="200"/>
      <c r="D235" s="190" t="s">
        <v>140</v>
      </c>
      <c r="E235" s="201" t="s">
        <v>538</v>
      </c>
      <c r="F235" s="202" t="s">
        <v>792</v>
      </c>
      <c r="G235" s="200"/>
      <c r="H235" s="203">
        <v>59.52</v>
      </c>
      <c r="I235" s="204"/>
      <c r="J235" s="200"/>
      <c r="K235" s="200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140</v>
      </c>
      <c r="AU235" s="209" t="s">
        <v>86</v>
      </c>
      <c r="AV235" s="14" t="s">
        <v>86</v>
      </c>
      <c r="AW235" s="14" t="s">
        <v>36</v>
      </c>
      <c r="AX235" s="14" t="s">
        <v>84</v>
      </c>
      <c r="AY235" s="209" t="s">
        <v>131</v>
      </c>
    </row>
    <row r="236" spans="1:65" s="2" customFormat="1" ht="36" x14ac:dyDescent="0.2">
      <c r="A236" s="36"/>
      <c r="B236" s="37"/>
      <c r="C236" s="175" t="s">
        <v>423</v>
      </c>
      <c r="D236" s="175" t="s">
        <v>133</v>
      </c>
      <c r="E236" s="176" t="s">
        <v>793</v>
      </c>
      <c r="F236" s="177" t="s">
        <v>794</v>
      </c>
      <c r="G236" s="178" t="s">
        <v>148</v>
      </c>
      <c r="H236" s="179">
        <v>89.28</v>
      </c>
      <c r="I236" s="180"/>
      <c r="J236" s="181">
        <f>ROUND(I236*H236,2)</f>
        <v>0</v>
      </c>
      <c r="K236" s="177" t="s">
        <v>28</v>
      </c>
      <c r="L236" s="41"/>
      <c r="M236" s="182" t="s">
        <v>28</v>
      </c>
      <c r="N236" s="183" t="s">
        <v>47</v>
      </c>
      <c r="O236" s="66"/>
      <c r="P236" s="184">
        <f>O236*H236</f>
        <v>0</v>
      </c>
      <c r="Q236" s="184">
        <v>1.8280000000000001E-2</v>
      </c>
      <c r="R236" s="184">
        <f>Q236*H236</f>
        <v>1.6320384000000001</v>
      </c>
      <c r="S236" s="184">
        <v>0</v>
      </c>
      <c r="T236" s="185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6" t="s">
        <v>138</v>
      </c>
      <c r="AT236" s="186" t="s">
        <v>133</v>
      </c>
      <c r="AU236" s="186" t="s">
        <v>86</v>
      </c>
      <c r="AY236" s="19" t="s">
        <v>131</v>
      </c>
      <c r="BE236" s="187">
        <f>IF(N236="základní",J236,0)</f>
        <v>0</v>
      </c>
      <c r="BF236" s="187">
        <f>IF(N236="snížená",J236,0)</f>
        <v>0</v>
      </c>
      <c r="BG236" s="187">
        <f>IF(N236="zákl. přenesená",J236,0)</f>
        <v>0</v>
      </c>
      <c r="BH236" s="187">
        <f>IF(N236="sníž. přenesená",J236,0)</f>
        <v>0</v>
      </c>
      <c r="BI236" s="187">
        <f>IF(N236="nulová",J236,0)</f>
        <v>0</v>
      </c>
      <c r="BJ236" s="19" t="s">
        <v>84</v>
      </c>
      <c r="BK236" s="187">
        <f>ROUND(I236*H236,2)</f>
        <v>0</v>
      </c>
      <c r="BL236" s="19" t="s">
        <v>138</v>
      </c>
      <c r="BM236" s="186" t="s">
        <v>795</v>
      </c>
    </row>
    <row r="237" spans="1:65" s="13" customFormat="1" x14ac:dyDescent="0.2">
      <c r="B237" s="188"/>
      <c r="C237" s="189"/>
      <c r="D237" s="190" t="s">
        <v>140</v>
      </c>
      <c r="E237" s="191" t="s">
        <v>28</v>
      </c>
      <c r="F237" s="192" t="s">
        <v>796</v>
      </c>
      <c r="G237" s="189"/>
      <c r="H237" s="191" t="s">
        <v>28</v>
      </c>
      <c r="I237" s="193"/>
      <c r="J237" s="189"/>
      <c r="K237" s="189"/>
      <c r="L237" s="194"/>
      <c r="M237" s="195"/>
      <c r="N237" s="196"/>
      <c r="O237" s="196"/>
      <c r="P237" s="196"/>
      <c r="Q237" s="196"/>
      <c r="R237" s="196"/>
      <c r="S237" s="196"/>
      <c r="T237" s="197"/>
      <c r="AT237" s="198" t="s">
        <v>140</v>
      </c>
      <c r="AU237" s="198" t="s">
        <v>86</v>
      </c>
      <c r="AV237" s="13" t="s">
        <v>84</v>
      </c>
      <c r="AW237" s="13" t="s">
        <v>36</v>
      </c>
      <c r="AX237" s="13" t="s">
        <v>76</v>
      </c>
      <c r="AY237" s="198" t="s">
        <v>131</v>
      </c>
    </row>
    <row r="238" spans="1:65" s="14" customFormat="1" x14ac:dyDescent="0.2">
      <c r="B238" s="199"/>
      <c r="C238" s="200"/>
      <c r="D238" s="190" t="s">
        <v>140</v>
      </c>
      <c r="E238" s="201" t="s">
        <v>28</v>
      </c>
      <c r="F238" s="202" t="s">
        <v>797</v>
      </c>
      <c r="G238" s="200"/>
      <c r="H238" s="203">
        <v>89.28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140</v>
      </c>
      <c r="AU238" s="209" t="s">
        <v>86</v>
      </c>
      <c r="AV238" s="14" t="s">
        <v>86</v>
      </c>
      <c r="AW238" s="14" t="s">
        <v>36</v>
      </c>
      <c r="AX238" s="14" t="s">
        <v>84</v>
      </c>
      <c r="AY238" s="209" t="s">
        <v>131</v>
      </c>
    </row>
    <row r="239" spans="1:65" s="2" customFormat="1" ht="24" x14ac:dyDescent="0.2">
      <c r="A239" s="36"/>
      <c r="B239" s="37"/>
      <c r="C239" s="175" t="s">
        <v>428</v>
      </c>
      <c r="D239" s="175" t="s">
        <v>133</v>
      </c>
      <c r="E239" s="176" t="s">
        <v>798</v>
      </c>
      <c r="F239" s="177" t="s">
        <v>799</v>
      </c>
      <c r="G239" s="178" t="s">
        <v>154</v>
      </c>
      <c r="H239" s="179">
        <v>9.1809999999999992</v>
      </c>
      <c r="I239" s="180"/>
      <c r="J239" s="181">
        <f>ROUND(I239*H239,2)</f>
        <v>0</v>
      </c>
      <c r="K239" s="177" t="s">
        <v>137</v>
      </c>
      <c r="L239" s="41"/>
      <c r="M239" s="182" t="s">
        <v>28</v>
      </c>
      <c r="N239" s="183" t="s">
        <v>47</v>
      </c>
      <c r="O239" s="66"/>
      <c r="P239" s="184">
        <f>O239*H239</f>
        <v>0</v>
      </c>
      <c r="Q239" s="184">
        <v>2.4533999999999998</v>
      </c>
      <c r="R239" s="184">
        <f>Q239*H239</f>
        <v>22.524665399999996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138</v>
      </c>
      <c r="AT239" s="186" t="s">
        <v>133</v>
      </c>
      <c r="AU239" s="186" t="s">
        <v>86</v>
      </c>
      <c r="AY239" s="19" t="s">
        <v>131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84</v>
      </c>
      <c r="BK239" s="187">
        <f>ROUND(I239*H239,2)</f>
        <v>0</v>
      </c>
      <c r="BL239" s="19" t="s">
        <v>138</v>
      </c>
      <c r="BM239" s="186" t="s">
        <v>800</v>
      </c>
    </row>
    <row r="240" spans="1:65" s="13" customFormat="1" x14ac:dyDescent="0.2">
      <c r="B240" s="188"/>
      <c r="C240" s="189"/>
      <c r="D240" s="190" t="s">
        <v>140</v>
      </c>
      <c r="E240" s="191" t="s">
        <v>28</v>
      </c>
      <c r="F240" s="192" t="s">
        <v>801</v>
      </c>
      <c r="G240" s="189"/>
      <c r="H240" s="191" t="s">
        <v>28</v>
      </c>
      <c r="I240" s="193"/>
      <c r="J240" s="189"/>
      <c r="K240" s="189"/>
      <c r="L240" s="194"/>
      <c r="M240" s="195"/>
      <c r="N240" s="196"/>
      <c r="O240" s="196"/>
      <c r="P240" s="196"/>
      <c r="Q240" s="196"/>
      <c r="R240" s="196"/>
      <c r="S240" s="196"/>
      <c r="T240" s="197"/>
      <c r="AT240" s="198" t="s">
        <v>140</v>
      </c>
      <c r="AU240" s="198" t="s">
        <v>86</v>
      </c>
      <c r="AV240" s="13" t="s">
        <v>84</v>
      </c>
      <c r="AW240" s="13" t="s">
        <v>36</v>
      </c>
      <c r="AX240" s="13" t="s">
        <v>76</v>
      </c>
      <c r="AY240" s="198" t="s">
        <v>131</v>
      </c>
    </row>
    <row r="241" spans="1:65" s="14" customFormat="1" ht="22.5" x14ac:dyDescent="0.2">
      <c r="B241" s="199"/>
      <c r="C241" s="200"/>
      <c r="D241" s="190" t="s">
        <v>140</v>
      </c>
      <c r="E241" s="201" t="s">
        <v>28</v>
      </c>
      <c r="F241" s="202" t="s">
        <v>802</v>
      </c>
      <c r="G241" s="200"/>
      <c r="H241" s="203">
        <v>3.125</v>
      </c>
      <c r="I241" s="204"/>
      <c r="J241" s="200"/>
      <c r="K241" s="200"/>
      <c r="L241" s="205"/>
      <c r="M241" s="206"/>
      <c r="N241" s="207"/>
      <c r="O241" s="207"/>
      <c r="P241" s="207"/>
      <c r="Q241" s="207"/>
      <c r="R241" s="207"/>
      <c r="S241" s="207"/>
      <c r="T241" s="208"/>
      <c r="AT241" s="209" t="s">
        <v>140</v>
      </c>
      <c r="AU241" s="209" t="s">
        <v>86</v>
      </c>
      <c r="AV241" s="14" t="s">
        <v>86</v>
      </c>
      <c r="AW241" s="14" t="s">
        <v>36</v>
      </c>
      <c r="AX241" s="14" t="s">
        <v>76</v>
      </c>
      <c r="AY241" s="209" t="s">
        <v>131</v>
      </c>
    </row>
    <row r="242" spans="1:65" s="14" customFormat="1" x14ac:dyDescent="0.2">
      <c r="B242" s="199"/>
      <c r="C242" s="200"/>
      <c r="D242" s="190" t="s">
        <v>140</v>
      </c>
      <c r="E242" s="201" t="s">
        <v>28</v>
      </c>
      <c r="F242" s="202" t="s">
        <v>803</v>
      </c>
      <c r="G242" s="200"/>
      <c r="H242" s="203">
        <v>1.419</v>
      </c>
      <c r="I242" s="204"/>
      <c r="J242" s="200"/>
      <c r="K242" s="200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140</v>
      </c>
      <c r="AU242" s="209" t="s">
        <v>86</v>
      </c>
      <c r="AV242" s="14" t="s">
        <v>86</v>
      </c>
      <c r="AW242" s="14" t="s">
        <v>36</v>
      </c>
      <c r="AX242" s="14" t="s">
        <v>76</v>
      </c>
      <c r="AY242" s="209" t="s">
        <v>131</v>
      </c>
    </row>
    <row r="243" spans="1:65" s="14" customFormat="1" x14ac:dyDescent="0.2">
      <c r="B243" s="199"/>
      <c r="C243" s="200"/>
      <c r="D243" s="190" t="s">
        <v>140</v>
      </c>
      <c r="E243" s="201" t="s">
        <v>28</v>
      </c>
      <c r="F243" s="202" t="s">
        <v>804</v>
      </c>
      <c r="G243" s="200"/>
      <c r="H243" s="203">
        <v>2.331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140</v>
      </c>
      <c r="AU243" s="209" t="s">
        <v>86</v>
      </c>
      <c r="AV243" s="14" t="s">
        <v>86</v>
      </c>
      <c r="AW243" s="14" t="s">
        <v>36</v>
      </c>
      <c r="AX243" s="14" t="s">
        <v>76</v>
      </c>
      <c r="AY243" s="209" t="s">
        <v>131</v>
      </c>
    </row>
    <row r="244" spans="1:65" s="14" customFormat="1" x14ac:dyDescent="0.2">
      <c r="B244" s="199"/>
      <c r="C244" s="200"/>
      <c r="D244" s="190" t="s">
        <v>140</v>
      </c>
      <c r="E244" s="201" t="s">
        <v>28</v>
      </c>
      <c r="F244" s="202" t="s">
        <v>805</v>
      </c>
      <c r="G244" s="200"/>
      <c r="H244" s="203">
        <v>0.65</v>
      </c>
      <c r="I244" s="204"/>
      <c r="J244" s="200"/>
      <c r="K244" s="200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140</v>
      </c>
      <c r="AU244" s="209" t="s">
        <v>86</v>
      </c>
      <c r="AV244" s="14" t="s">
        <v>86</v>
      </c>
      <c r="AW244" s="14" t="s">
        <v>36</v>
      </c>
      <c r="AX244" s="14" t="s">
        <v>76</v>
      </c>
      <c r="AY244" s="209" t="s">
        <v>131</v>
      </c>
    </row>
    <row r="245" spans="1:65" s="14" customFormat="1" x14ac:dyDescent="0.2">
      <c r="B245" s="199"/>
      <c r="C245" s="200"/>
      <c r="D245" s="190" t="s">
        <v>140</v>
      </c>
      <c r="E245" s="201" t="s">
        <v>28</v>
      </c>
      <c r="F245" s="202" t="s">
        <v>806</v>
      </c>
      <c r="G245" s="200"/>
      <c r="H245" s="203">
        <v>1.1439999999999999</v>
      </c>
      <c r="I245" s="204"/>
      <c r="J245" s="200"/>
      <c r="K245" s="200"/>
      <c r="L245" s="205"/>
      <c r="M245" s="206"/>
      <c r="N245" s="207"/>
      <c r="O245" s="207"/>
      <c r="P245" s="207"/>
      <c r="Q245" s="207"/>
      <c r="R245" s="207"/>
      <c r="S245" s="207"/>
      <c r="T245" s="208"/>
      <c r="AT245" s="209" t="s">
        <v>140</v>
      </c>
      <c r="AU245" s="209" t="s">
        <v>86</v>
      </c>
      <c r="AV245" s="14" t="s">
        <v>86</v>
      </c>
      <c r="AW245" s="14" t="s">
        <v>36</v>
      </c>
      <c r="AX245" s="14" t="s">
        <v>76</v>
      </c>
      <c r="AY245" s="209" t="s">
        <v>131</v>
      </c>
    </row>
    <row r="246" spans="1:65" s="14" customFormat="1" x14ac:dyDescent="0.2">
      <c r="B246" s="199"/>
      <c r="C246" s="200"/>
      <c r="D246" s="190" t="s">
        <v>140</v>
      </c>
      <c r="E246" s="201" t="s">
        <v>28</v>
      </c>
      <c r="F246" s="202" t="s">
        <v>807</v>
      </c>
      <c r="G246" s="200"/>
      <c r="H246" s="203">
        <v>0.51200000000000001</v>
      </c>
      <c r="I246" s="204"/>
      <c r="J246" s="200"/>
      <c r="K246" s="200"/>
      <c r="L246" s="205"/>
      <c r="M246" s="206"/>
      <c r="N246" s="207"/>
      <c r="O246" s="207"/>
      <c r="P246" s="207"/>
      <c r="Q246" s="207"/>
      <c r="R246" s="207"/>
      <c r="S246" s="207"/>
      <c r="T246" s="208"/>
      <c r="AT246" s="209" t="s">
        <v>140</v>
      </c>
      <c r="AU246" s="209" t="s">
        <v>86</v>
      </c>
      <c r="AV246" s="14" t="s">
        <v>86</v>
      </c>
      <c r="AW246" s="14" t="s">
        <v>36</v>
      </c>
      <c r="AX246" s="14" t="s">
        <v>76</v>
      </c>
      <c r="AY246" s="209" t="s">
        <v>131</v>
      </c>
    </row>
    <row r="247" spans="1:65" s="15" customFormat="1" x14ac:dyDescent="0.2">
      <c r="B247" s="210"/>
      <c r="C247" s="211"/>
      <c r="D247" s="190" t="s">
        <v>140</v>
      </c>
      <c r="E247" s="212" t="s">
        <v>28</v>
      </c>
      <c r="F247" s="213" t="s">
        <v>145</v>
      </c>
      <c r="G247" s="211"/>
      <c r="H247" s="214">
        <v>9.1809999999999992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140</v>
      </c>
      <c r="AU247" s="220" t="s">
        <v>86</v>
      </c>
      <c r="AV247" s="15" t="s">
        <v>138</v>
      </c>
      <c r="AW247" s="15" t="s">
        <v>36</v>
      </c>
      <c r="AX247" s="15" t="s">
        <v>84</v>
      </c>
      <c r="AY247" s="220" t="s">
        <v>131</v>
      </c>
    </row>
    <row r="248" spans="1:65" s="2" customFormat="1" ht="24" x14ac:dyDescent="0.2">
      <c r="A248" s="36"/>
      <c r="B248" s="37"/>
      <c r="C248" s="175" t="s">
        <v>433</v>
      </c>
      <c r="D248" s="175" t="s">
        <v>133</v>
      </c>
      <c r="E248" s="176" t="s">
        <v>808</v>
      </c>
      <c r="F248" s="177" t="s">
        <v>809</v>
      </c>
      <c r="G248" s="178" t="s">
        <v>136</v>
      </c>
      <c r="H248" s="179">
        <v>59.945</v>
      </c>
      <c r="I248" s="180"/>
      <c r="J248" s="181">
        <f>ROUND(I248*H248,2)</f>
        <v>0</v>
      </c>
      <c r="K248" s="177" t="s">
        <v>137</v>
      </c>
      <c r="L248" s="41"/>
      <c r="M248" s="182" t="s">
        <v>28</v>
      </c>
      <c r="N248" s="183" t="s">
        <v>47</v>
      </c>
      <c r="O248" s="66"/>
      <c r="P248" s="184">
        <f>O248*H248</f>
        <v>0</v>
      </c>
      <c r="Q248" s="184">
        <v>5.7600000000000004E-3</v>
      </c>
      <c r="R248" s="184">
        <f>Q248*H248</f>
        <v>0.34528320000000001</v>
      </c>
      <c r="S248" s="184">
        <v>0</v>
      </c>
      <c r="T248" s="185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6" t="s">
        <v>138</v>
      </c>
      <c r="AT248" s="186" t="s">
        <v>133</v>
      </c>
      <c r="AU248" s="186" t="s">
        <v>86</v>
      </c>
      <c r="AY248" s="19" t="s">
        <v>131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84</v>
      </c>
      <c r="BK248" s="187">
        <f>ROUND(I248*H248,2)</f>
        <v>0</v>
      </c>
      <c r="BL248" s="19" t="s">
        <v>138</v>
      </c>
      <c r="BM248" s="186" t="s">
        <v>810</v>
      </c>
    </row>
    <row r="249" spans="1:65" s="13" customFormat="1" x14ac:dyDescent="0.2">
      <c r="B249" s="188"/>
      <c r="C249" s="189"/>
      <c r="D249" s="190" t="s">
        <v>140</v>
      </c>
      <c r="E249" s="191" t="s">
        <v>28</v>
      </c>
      <c r="F249" s="192" t="s">
        <v>801</v>
      </c>
      <c r="G249" s="189"/>
      <c r="H249" s="191" t="s">
        <v>28</v>
      </c>
      <c r="I249" s="193"/>
      <c r="J249" s="189"/>
      <c r="K249" s="189"/>
      <c r="L249" s="194"/>
      <c r="M249" s="195"/>
      <c r="N249" s="196"/>
      <c r="O249" s="196"/>
      <c r="P249" s="196"/>
      <c r="Q249" s="196"/>
      <c r="R249" s="196"/>
      <c r="S249" s="196"/>
      <c r="T249" s="197"/>
      <c r="AT249" s="198" t="s">
        <v>140</v>
      </c>
      <c r="AU249" s="198" t="s">
        <v>86</v>
      </c>
      <c r="AV249" s="13" t="s">
        <v>84</v>
      </c>
      <c r="AW249" s="13" t="s">
        <v>36</v>
      </c>
      <c r="AX249" s="13" t="s">
        <v>76</v>
      </c>
      <c r="AY249" s="198" t="s">
        <v>131</v>
      </c>
    </row>
    <row r="250" spans="1:65" s="14" customFormat="1" x14ac:dyDescent="0.2">
      <c r="B250" s="199"/>
      <c r="C250" s="200"/>
      <c r="D250" s="190" t="s">
        <v>140</v>
      </c>
      <c r="E250" s="201" t="s">
        <v>28</v>
      </c>
      <c r="F250" s="202" t="s">
        <v>811</v>
      </c>
      <c r="G250" s="200"/>
      <c r="H250" s="203">
        <v>28.405000000000001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140</v>
      </c>
      <c r="AU250" s="209" t="s">
        <v>86</v>
      </c>
      <c r="AV250" s="14" t="s">
        <v>86</v>
      </c>
      <c r="AW250" s="14" t="s">
        <v>36</v>
      </c>
      <c r="AX250" s="14" t="s">
        <v>76</v>
      </c>
      <c r="AY250" s="209" t="s">
        <v>131</v>
      </c>
    </row>
    <row r="251" spans="1:65" s="14" customFormat="1" x14ac:dyDescent="0.2">
      <c r="B251" s="199"/>
      <c r="C251" s="200"/>
      <c r="D251" s="190" t="s">
        <v>140</v>
      </c>
      <c r="E251" s="201" t="s">
        <v>28</v>
      </c>
      <c r="F251" s="202" t="s">
        <v>812</v>
      </c>
      <c r="G251" s="200"/>
      <c r="H251" s="203">
        <v>6.45</v>
      </c>
      <c r="I251" s="204"/>
      <c r="J251" s="200"/>
      <c r="K251" s="200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140</v>
      </c>
      <c r="AU251" s="209" t="s">
        <v>86</v>
      </c>
      <c r="AV251" s="14" t="s">
        <v>86</v>
      </c>
      <c r="AW251" s="14" t="s">
        <v>36</v>
      </c>
      <c r="AX251" s="14" t="s">
        <v>76</v>
      </c>
      <c r="AY251" s="209" t="s">
        <v>131</v>
      </c>
    </row>
    <row r="252" spans="1:65" s="14" customFormat="1" x14ac:dyDescent="0.2">
      <c r="B252" s="199"/>
      <c r="C252" s="200"/>
      <c r="D252" s="190" t="s">
        <v>140</v>
      </c>
      <c r="E252" s="201" t="s">
        <v>28</v>
      </c>
      <c r="F252" s="202" t="s">
        <v>813</v>
      </c>
      <c r="G252" s="200"/>
      <c r="H252" s="203">
        <v>10.595000000000001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140</v>
      </c>
      <c r="AU252" s="209" t="s">
        <v>86</v>
      </c>
      <c r="AV252" s="14" t="s">
        <v>86</v>
      </c>
      <c r="AW252" s="14" t="s">
        <v>36</v>
      </c>
      <c r="AX252" s="14" t="s">
        <v>76</v>
      </c>
      <c r="AY252" s="209" t="s">
        <v>131</v>
      </c>
    </row>
    <row r="253" spans="1:65" s="14" customFormat="1" x14ac:dyDescent="0.2">
      <c r="B253" s="199"/>
      <c r="C253" s="200"/>
      <c r="D253" s="190" t="s">
        <v>140</v>
      </c>
      <c r="E253" s="201" t="s">
        <v>28</v>
      </c>
      <c r="F253" s="202" t="s">
        <v>814</v>
      </c>
      <c r="G253" s="200"/>
      <c r="H253" s="203">
        <v>5.2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140</v>
      </c>
      <c r="AU253" s="209" t="s">
        <v>86</v>
      </c>
      <c r="AV253" s="14" t="s">
        <v>86</v>
      </c>
      <c r="AW253" s="14" t="s">
        <v>36</v>
      </c>
      <c r="AX253" s="14" t="s">
        <v>76</v>
      </c>
      <c r="AY253" s="209" t="s">
        <v>131</v>
      </c>
    </row>
    <row r="254" spans="1:65" s="14" customFormat="1" x14ac:dyDescent="0.2">
      <c r="B254" s="199"/>
      <c r="C254" s="200"/>
      <c r="D254" s="190" t="s">
        <v>140</v>
      </c>
      <c r="E254" s="201" t="s">
        <v>28</v>
      </c>
      <c r="F254" s="202" t="s">
        <v>815</v>
      </c>
      <c r="G254" s="200"/>
      <c r="H254" s="203">
        <v>5.2</v>
      </c>
      <c r="I254" s="204"/>
      <c r="J254" s="200"/>
      <c r="K254" s="200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140</v>
      </c>
      <c r="AU254" s="209" t="s">
        <v>86</v>
      </c>
      <c r="AV254" s="14" t="s">
        <v>86</v>
      </c>
      <c r="AW254" s="14" t="s">
        <v>36</v>
      </c>
      <c r="AX254" s="14" t="s">
        <v>76</v>
      </c>
      <c r="AY254" s="209" t="s">
        <v>131</v>
      </c>
    </row>
    <row r="255" spans="1:65" s="14" customFormat="1" x14ac:dyDescent="0.2">
      <c r="B255" s="199"/>
      <c r="C255" s="200"/>
      <c r="D255" s="190" t="s">
        <v>140</v>
      </c>
      <c r="E255" s="201" t="s">
        <v>28</v>
      </c>
      <c r="F255" s="202" t="s">
        <v>816</v>
      </c>
      <c r="G255" s="200"/>
      <c r="H255" s="203">
        <v>4.0949999999999998</v>
      </c>
      <c r="I255" s="204"/>
      <c r="J255" s="200"/>
      <c r="K255" s="200"/>
      <c r="L255" s="205"/>
      <c r="M255" s="206"/>
      <c r="N255" s="207"/>
      <c r="O255" s="207"/>
      <c r="P255" s="207"/>
      <c r="Q255" s="207"/>
      <c r="R255" s="207"/>
      <c r="S255" s="207"/>
      <c r="T255" s="208"/>
      <c r="AT255" s="209" t="s">
        <v>140</v>
      </c>
      <c r="AU255" s="209" t="s">
        <v>86</v>
      </c>
      <c r="AV255" s="14" t="s">
        <v>86</v>
      </c>
      <c r="AW255" s="14" t="s">
        <v>36</v>
      </c>
      <c r="AX255" s="14" t="s">
        <v>76</v>
      </c>
      <c r="AY255" s="209" t="s">
        <v>131</v>
      </c>
    </row>
    <row r="256" spans="1:65" s="15" customFormat="1" x14ac:dyDescent="0.2">
      <c r="B256" s="210"/>
      <c r="C256" s="211"/>
      <c r="D256" s="190" t="s">
        <v>140</v>
      </c>
      <c r="E256" s="212" t="s">
        <v>28</v>
      </c>
      <c r="F256" s="213" t="s">
        <v>145</v>
      </c>
      <c r="G256" s="211"/>
      <c r="H256" s="214">
        <v>59.945</v>
      </c>
      <c r="I256" s="215"/>
      <c r="J256" s="211"/>
      <c r="K256" s="211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140</v>
      </c>
      <c r="AU256" s="220" t="s">
        <v>86</v>
      </c>
      <c r="AV256" s="15" t="s">
        <v>138</v>
      </c>
      <c r="AW256" s="15" t="s">
        <v>36</v>
      </c>
      <c r="AX256" s="15" t="s">
        <v>84</v>
      </c>
      <c r="AY256" s="220" t="s">
        <v>131</v>
      </c>
    </row>
    <row r="257" spans="1:65" s="2" customFormat="1" ht="24" x14ac:dyDescent="0.2">
      <c r="A257" s="36"/>
      <c r="B257" s="37"/>
      <c r="C257" s="175" t="s">
        <v>438</v>
      </c>
      <c r="D257" s="175" t="s">
        <v>133</v>
      </c>
      <c r="E257" s="176" t="s">
        <v>817</v>
      </c>
      <c r="F257" s="177" t="s">
        <v>818</v>
      </c>
      <c r="G257" s="178" t="s">
        <v>136</v>
      </c>
      <c r="H257" s="179">
        <v>59.945</v>
      </c>
      <c r="I257" s="180"/>
      <c r="J257" s="181">
        <f>ROUND(I257*H257,2)</f>
        <v>0</v>
      </c>
      <c r="K257" s="177" t="s">
        <v>137</v>
      </c>
      <c r="L257" s="41"/>
      <c r="M257" s="182" t="s">
        <v>28</v>
      </c>
      <c r="N257" s="183" t="s">
        <v>47</v>
      </c>
      <c r="O257" s="66"/>
      <c r="P257" s="184">
        <f>O257*H257</f>
        <v>0</v>
      </c>
      <c r="Q257" s="184">
        <v>0</v>
      </c>
      <c r="R257" s="184">
        <f>Q257*H257</f>
        <v>0</v>
      </c>
      <c r="S257" s="184">
        <v>0</v>
      </c>
      <c r="T257" s="185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6" t="s">
        <v>138</v>
      </c>
      <c r="AT257" s="186" t="s">
        <v>133</v>
      </c>
      <c r="AU257" s="186" t="s">
        <v>86</v>
      </c>
      <c r="AY257" s="19" t="s">
        <v>131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9" t="s">
        <v>84</v>
      </c>
      <c r="BK257" s="187">
        <f>ROUND(I257*H257,2)</f>
        <v>0</v>
      </c>
      <c r="BL257" s="19" t="s">
        <v>138</v>
      </c>
      <c r="BM257" s="186" t="s">
        <v>819</v>
      </c>
    </row>
    <row r="258" spans="1:65" s="2" customFormat="1" ht="24" x14ac:dyDescent="0.2">
      <c r="A258" s="36"/>
      <c r="B258" s="37"/>
      <c r="C258" s="175" t="s">
        <v>442</v>
      </c>
      <c r="D258" s="175" t="s">
        <v>133</v>
      </c>
      <c r="E258" s="176" t="s">
        <v>820</v>
      </c>
      <c r="F258" s="177" t="s">
        <v>821</v>
      </c>
      <c r="G258" s="178" t="s">
        <v>160</v>
      </c>
      <c r="H258" s="179">
        <v>1.2410000000000001</v>
      </c>
      <c r="I258" s="180"/>
      <c r="J258" s="181">
        <f>ROUND(I258*H258,2)</f>
        <v>0</v>
      </c>
      <c r="K258" s="177" t="s">
        <v>137</v>
      </c>
      <c r="L258" s="41"/>
      <c r="M258" s="182" t="s">
        <v>28</v>
      </c>
      <c r="N258" s="183" t="s">
        <v>47</v>
      </c>
      <c r="O258" s="66"/>
      <c r="P258" s="184">
        <f>O258*H258</f>
        <v>0</v>
      </c>
      <c r="Q258" s="184">
        <v>1.05291</v>
      </c>
      <c r="R258" s="184">
        <f>Q258*H258</f>
        <v>1.3066613100000002</v>
      </c>
      <c r="S258" s="184">
        <v>0</v>
      </c>
      <c r="T258" s="185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6" t="s">
        <v>138</v>
      </c>
      <c r="AT258" s="186" t="s">
        <v>133</v>
      </c>
      <c r="AU258" s="186" t="s">
        <v>86</v>
      </c>
      <c r="AY258" s="19" t="s">
        <v>131</v>
      </c>
      <c r="BE258" s="187">
        <f>IF(N258="základní",J258,0)</f>
        <v>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84</v>
      </c>
      <c r="BK258" s="187">
        <f>ROUND(I258*H258,2)</f>
        <v>0</v>
      </c>
      <c r="BL258" s="19" t="s">
        <v>138</v>
      </c>
      <c r="BM258" s="186" t="s">
        <v>822</v>
      </c>
    </row>
    <row r="259" spans="1:65" s="14" customFormat="1" x14ac:dyDescent="0.2">
      <c r="B259" s="199"/>
      <c r="C259" s="200"/>
      <c r="D259" s="190" t="s">
        <v>140</v>
      </c>
      <c r="E259" s="201" t="s">
        <v>28</v>
      </c>
      <c r="F259" s="202" t="s">
        <v>823</v>
      </c>
      <c r="G259" s="200"/>
      <c r="H259" s="203">
        <v>1.2410000000000001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140</v>
      </c>
      <c r="AU259" s="209" t="s">
        <v>86</v>
      </c>
      <c r="AV259" s="14" t="s">
        <v>86</v>
      </c>
      <c r="AW259" s="14" t="s">
        <v>36</v>
      </c>
      <c r="AX259" s="14" t="s">
        <v>84</v>
      </c>
      <c r="AY259" s="209" t="s">
        <v>131</v>
      </c>
    </row>
    <row r="260" spans="1:65" s="12" customFormat="1" ht="22.9" customHeight="1" x14ac:dyDescent="0.2">
      <c r="B260" s="159"/>
      <c r="C260" s="160"/>
      <c r="D260" s="161" t="s">
        <v>75</v>
      </c>
      <c r="E260" s="173" t="s">
        <v>164</v>
      </c>
      <c r="F260" s="173" t="s">
        <v>824</v>
      </c>
      <c r="G260" s="160"/>
      <c r="H260" s="160"/>
      <c r="I260" s="163"/>
      <c r="J260" s="174">
        <f>BK260</f>
        <v>0</v>
      </c>
      <c r="K260" s="160"/>
      <c r="L260" s="165"/>
      <c r="M260" s="166"/>
      <c r="N260" s="167"/>
      <c r="O260" s="167"/>
      <c r="P260" s="168">
        <f>SUM(P261:P272)</f>
        <v>0</v>
      </c>
      <c r="Q260" s="167"/>
      <c r="R260" s="168">
        <f>SUM(R261:R272)</f>
        <v>54.982860000000002</v>
      </c>
      <c r="S260" s="167"/>
      <c r="T260" s="169">
        <f>SUM(T261:T272)</f>
        <v>0</v>
      </c>
      <c r="AR260" s="170" t="s">
        <v>84</v>
      </c>
      <c r="AT260" s="171" t="s">
        <v>75</v>
      </c>
      <c r="AU260" s="171" t="s">
        <v>84</v>
      </c>
      <c r="AY260" s="170" t="s">
        <v>131</v>
      </c>
      <c r="BK260" s="172">
        <f>SUM(BK261:BK272)</f>
        <v>0</v>
      </c>
    </row>
    <row r="261" spans="1:65" s="2" customFormat="1" ht="36" x14ac:dyDescent="0.2">
      <c r="A261" s="36"/>
      <c r="B261" s="37"/>
      <c r="C261" s="175" t="s">
        <v>449</v>
      </c>
      <c r="D261" s="175" t="s">
        <v>133</v>
      </c>
      <c r="E261" s="176" t="s">
        <v>825</v>
      </c>
      <c r="F261" s="177" t="s">
        <v>826</v>
      </c>
      <c r="G261" s="178" t="s">
        <v>136</v>
      </c>
      <c r="H261" s="179">
        <v>173</v>
      </c>
      <c r="I261" s="180"/>
      <c r="J261" s="181">
        <f>ROUND(I261*H261,2)</f>
        <v>0</v>
      </c>
      <c r="K261" s="177" t="s">
        <v>137</v>
      </c>
      <c r="L261" s="41"/>
      <c r="M261" s="182" t="s">
        <v>28</v>
      </c>
      <c r="N261" s="183" t="s">
        <v>47</v>
      </c>
      <c r="O261" s="66"/>
      <c r="P261" s="184">
        <f>O261*H261</f>
        <v>0</v>
      </c>
      <c r="Q261" s="184">
        <v>0</v>
      </c>
      <c r="R261" s="184">
        <f>Q261*H261</f>
        <v>0</v>
      </c>
      <c r="S261" s="184">
        <v>0</v>
      </c>
      <c r="T261" s="185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6" t="s">
        <v>138</v>
      </c>
      <c r="AT261" s="186" t="s">
        <v>133</v>
      </c>
      <c r="AU261" s="186" t="s">
        <v>86</v>
      </c>
      <c r="AY261" s="19" t="s">
        <v>131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9" t="s">
        <v>84</v>
      </c>
      <c r="BK261" s="187">
        <f>ROUND(I261*H261,2)</f>
        <v>0</v>
      </c>
      <c r="BL261" s="19" t="s">
        <v>138</v>
      </c>
      <c r="BM261" s="186" t="s">
        <v>827</v>
      </c>
    </row>
    <row r="262" spans="1:65" s="14" customFormat="1" x14ac:dyDescent="0.2">
      <c r="B262" s="199"/>
      <c r="C262" s="200"/>
      <c r="D262" s="190" t="s">
        <v>140</v>
      </c>
      <c r="E262" s="201" t="s">
        <v>28</v>
      </c>
      <c r="F262" s="202" t="s">
        <v>828</v>
      </c>
      <c r="G262" s="200"/>
      <c r="H262" s="203">
        <v>173</v>
      </c>
      <c r="I262" s="204"/>
      <c r="J262" s="200"/>
      <c r="K262" s="200"/>
      <c r="L262" s="205"/>
      <c r="M262" s="206"/>
      <c r="N262" s="207"/>
      <c r="O262" s="207"/>
      <c r="P262" s="207"/>
      <c r="Q262" s="207"/>
      <c r="R262" s="207"/>
      <c r="S262" s="207"/>
      <c r="T262" s="208"/>
      <c r="AT262" s="209" t="s">
        <v>140</v>
      </c>
      <c r="AU262" s="209" t="s">
        <v>86</v>
      </c>
      <c r="AV262" s="14" t="s">
        <v>86</v>
      </c>
      <c r="AW262" s="14" t="s">
        <v>36</v>
      </c>
      <c r="AX262" s="14" t="s">
        <v>84</v>
      </c>
      <c r="AY262" s="209" t="s">
        <v>131</v>
      </c>
    </row>
    <row r="263" spans="1:65" s="2" customFormat="1" ht="36" x14ac:dyDescent="0.2">
      <c r="A263" s="36"/>
      <c r="B263" s="37"/>
      <c r="C263" s="175" t="s">
        <v>454</v>
      </c>
      <c r="D263" s="175" t="s">
        <v>133</v>
      </c>
      <c r="E263" s="176" t="s">
        <v>829</v>
      </c>
      <c r="F263" s="177" t="s">
        <v>830</v>
      </c>
      <c r="G263" s="178" t="s">
        <v>136</v>
      </c>
      <c r="H263" s="179">
        <v>173</v>
      </c>
      <c r="I263" s="180"/>
      <c r="J263" s="181">
        <f>ROUND(I263*H263,2)</f>
        <v>0</v>
      </c>
      <c r="K263" s="177" t="s">
        <v>137</v>
      </c>
      <c r="L263" s="41"/>
      <c r="M263" s="182" t="s">
        <v>28</v>
      </c>
      <c r="N263" s="183" t="s">
        <v>47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138</v>
      </c>
      <c r="AT263" s="186" t="s">
        <v>133</v>
      </c>
      <c r="AU263" s="186" t="s">
        <v>86</v>
      </c>
      <c r="AY263" s="19" t="s">
        <v>131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84</v>
      </c>
      <c r="BK263" s="187">
        <f>ROUND(I263*H263,2)</f>
        <v>0</v>
      </c>
      <c r="BL263" s="19" t="s">
        <v>138</v>
      </c>
      <c r="BM263" s="186" t="s">
        <v>831</v>
      </c>
    </row>
    <row r="264" spans="1:65" s="14" customFormat="1" x14ac:dyDescent="0.2">
      <c r="B264" s="199"/>
      <c r="C264" s="200"/>
      <c r="D264" s="190" t="s">
        <v>140</v>
      </c>
      <c r="E264" s="201" t="s">
        <v>28</v>
      </c>
      <c r="F264" s="202" t="s">
        <v>828</v>
      </c>
      <c r="G264" s="200"/>
      <c r="H264" s="203">
        <v>173</v>
      </c>
      <c r="I264" s="204"/>
      <c r="J264" s="200"/>
      <c r="K264" s="200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140</v>
      </c>
      <c r="AU264" s="209" t="s">
        <v>86</v>
      </c>
      <c r="AV264" s="14" t="s">
        <v>86</v>
      </c>
      <c r="AW264" s="14" t="s">
        <v>36</v>
      </c>
      <c r="AX264" s="14" t="s">
        <v>84</v>
      </c>
      <c r="AY264" s="209" t="s">
        <v>131</v>
      </c>
    </row>
    <row r="265" spans="1:65" s="2" customFormat="1" ht="36" x14ac:dyDescent="0.2">
      <c r="A265" s="36"/>
      <c r="B265" s="37"/>
      <c r="C265" s="175" t="s">
        <v>458</v>
      </c>
      <c r="D265" s="175" t="s">
        <v>133</v>
      </c>
      <c r="E265" s="176" t="s">
        <v>832</v>
      </c>
      <c r="F265" s="177" t="s">
        <v>833</v>
      </c>
      <c r="G265" s="178" t="s">
        <v>136</v>
      </c>
      <c r="H265" s="179">
        <v>19.503</v>
      </c>
      <c r="I265" s="180"/>
      <c r="J265" s="181">
        <f>ROUND(I265*H265,2)</f>
        <v>0</v>
      </c>
      <c r="K265" s="177" t="s">
        <v>137</v>
      </c>
      <c r="L265" s="41"/>
      <c r="M265" s="182" t="s">
        <v>28</v>
      </c>
      <c r="N265" s="183" t="s">
        <v>47</v>
      </c>
      <c r="O265" s="66"/>
      <c r="P265" s="184">
        <f>O265*H265</f>
        <v>0</v>
      </c>
      <c r="Q265" s="184">
        <v>0</v>
      </c>
      <c r="R265" s="184">
        <f>Q265*H265</f>
        <v>0</v>
      </c>
      <c r="S265" s="184">
        <v>0</v>
      </c>
      <c r="T265" s="18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138</v>
      </c>
      <c r="AT265" s="186" t="s">
        <v>133</v>
      </c>
      <c r="AU265" s="186" t="s">
        <v>86</v>
      </c>
      <c r="AY265" s="19" t="s">
        <v>131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84</v>
      </c>
      <c r="BK265" s="187">
        <f>ROUND(I265*H265,2)</f>
        <v>0</v>
      </c>
      <c r="BL265" s="19" t="s">
        <v>138</v>
      </c>
      <c r="BM265" s="186" t="s">
        <v>834</v>
      </c>
    </row>
    <row r="266" spans="1:65" s="14" customFormat="1" ht="22.5" x14ac:dyDescent="0.2">
      <c r="B266" s="199"/>
      <c r="C266" s="200"/>
      <c r="D266" s="190" t="s">
        <v>140</v>
      </c>
      <c r="E266" s="201" t="s">
        <v>28</v>
      </c>
      <c r="F266" s="202" t="s">
        <v>835</v>
      </c>
      <c r="G266" s="200"/>
      <c r="H266" s="203">
        <v>19.503</v>
      </c>
      <c r="I266" s="204"/>
      <c r="J266" s="200"/>
      <c r="K266" s="200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140</v>
      </c>
      <c r="AU266" s="209" t="s">
        <v>86</v>
      </c>
      <c r="AV266" s="14" t="s">
        <v>86</v>
      </c>
      <c r="AW266" s="14" t="s">
        <v>36</v>
      </c>
      <c r="AX266" s="14" t="s">
        <v>84</v>
      </c>
      <c r="AY266" s="209" t="s">
        <v>131</v>
      </c>
    </row>
    <row r="267" spans="1:65" s="2" customFormat="1" ht="36" x14ac:dyDescent="0.2">
      <c r="A267" s="36"/>
      <c r="B267" s="37"/>
      <c r="C267" s="175" t="s">
        <v>462</v>
      </c>
      <c r="D267" s="175" t="s">
        <v>133</v>
      </c>
      <c r="E267" s="176" t="s">
        <v>836</v>
      </c>
      <c r="F267" s="177" t="s">
        <v>837</v>
      </c>
      <c r="G267" s="178" t="s">
        <v>136</v>
      </c>
      <c r="H267" s="179">
        <v>173</v>
      </c>
      <c r="I267" s="180"/>
      <c r="J267" s="181">
        <f>ROUND(I267*H267,2)</f>
        <v>0</v>
      </c>
      <c r="K267" s="177" t="s">
        <v>137</v>
      </c>
      <c r="L267" s="41"/>
      <c r="M267" s="182" t="s">
        <v>28</v>
      </c>
      <c r="N267" s="183" t="s">
        <v>47</v>
      </c>
      <c r="O267" s="66"/>
      <c r="P267" s="184">
        <f>O267*H267</f>
        <v>0</v>
      </c>
      <c r="Q267" s="184">
        <v>0</v>
      </c>
      <c r="R267" s="184">
        <f>Q267*H267</f>
        <v>0</v>
      </c>
      <c r="S267" s="184">
        <v>0</v>
      </c>
      <c r="T267" s="185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6" t="s">
        <v>138</v>
      </c>
      <c r="AT267" s="186" t="s">
        <v>133</v>
      </c>
      <c r="AU267" s="186" t="s">
        <v>86</v>
      </c>
      <c r="AY267" s="19" t="s">
        <v>131</v>
      </c>
      <c r="BE267" s="187">
        <f>IF(N267="základní",J267,0)</f>
        <v>0</v>
      </c>
      <c r="BF267" s="187">
        <f>IF(N267="snížená",J267,0)</f>
        <v>0</v>
      </c>
      <c r="BG267" s="187">
        <f>IF(N267="zákl. přenesená",J267,0)</f>
        <v>0</v>
      </c>
      <c r="BH267" s="187">
        <f>IF(N267="sníž. přenesená",J267,0)</f>
        <v>0</v>
      </c>
      <c r="BI267" s="187">
        <f>IF(N267="nulová",J267,0)</f>
        <v>0</v>
      </c>
      <c r="BJ267" s="19" t="s">
        <v>84</v>
      </c>
      <c r="BK267" s="187">
        <f>ROUND(I267*H267,2)</f>
        <v>0</v>
      </c>
      <c r="BL267" s="19" t="s">
        <v>138</v>
      </c>
      <c r="BM267" s="186" t="s">
        <v>838</v>
      </c>
    </row>
    <row r="268" spans="1:65" s="14" customFormat="1" x14ac:dyDescent="0.2">
      <c r="B268" s="199"/>
      <c r="C268" s="200"/>
      <c r="D268" s="190" t="s">
        <v>140</v>
      </c>
      <c r="E268" s="201" t="s">
        <v>28</v>
      </c>
      <c r="F268" s="202" t="s">
        <v>828</v>
      </c>
      <c r="G268" s="200"/>
      <c r="H268" s="203">
        <v>173</v>
      </c>
      <c r="I268" s="204"/>
      <c r="J268" s="200"/>
      <c r="K268" s="200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140</v>
      </c>
      <c r="AU268" s="209" t="s">
        <v>86</v>
      </c>
      <c r="AV268" s="14" t="s">
        <v>86</v>
      </c>
      <c r="AW268" s="14" t="s">
        <v>36</v>
      </c>
      <c r="AX268" s="14" t="s">
        <v>84</v>
      </c>
      <c r="AY268" s="209" t="s">
        <v>131</v>
      </c>
    </row>
    <row r="269" spans="1:65" s="2" customFormat="1" ht="78" customHeight="1" x14ac:dyDescent="0.2">
      <c r="A269" s="36"/>
      <c r="B269" s="37"/>
      <c r="C269" s="175" t="s">
        <v>467</v>
      </c>
      <c r="D269" s="175" t="s">
        <v>133</v>
      </c>
      <c r="E269" s="176" t="s">
        <v>839</v>
      </c>
      <c r="F269" s="177" t="s">
        <v>840</v>
      </c>
      <c r="G269" s="178" t="s">
        <v>136</v>
      </c>
      <c r="H269" s="179">
        <v>173</v>
      </c>
      <c r="I269" s="180"/>
      <c r="J269" s="181">
        <f>ROUND(I269*H269,2)</f>
        <v>0</v>
      </c>
      <c r="K269" s="177" t="s">
        <v>137</v>
      </c>
      <c r="L269" s="41"/>
      <c r="M269" s="182" t="s">
        <v>28</v>
      </c>
      <c r="N269" s="183" t="s">
        <v>47</v>
      </c>
      <c r="O269" s="66"/>
      <c r="P269" s="184">
        <f>O269*H269</f>
        <v>0</v>
      </c>
      <c r="Q269" s="184">
        <v>0.10362</v>
      </c>
      <c r="R269" s="184">
        <f>Q269*H269</f>
        <v>17.926259999999999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138</v>
      </c>
      <c r="AT269" s="186" t="s">
        <v>133</v>
      </c>
      <c r="AU269" s="186" t="s">
        <v>86</v>
      </c>
      <c r="AY269" s="19" t="s">
        <v>131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84</v>
      </c>
      <c r="BK269" s="187">
        <f>ROUND(I269*H269,2)</f>
        <v>0</v>
      </c>
      <c r="BL269" s="19" t="s">
        <v>138</v>
      </c>
      <c r="BM269" s="186" t="s">
        <v>841</v>
      </c>
    </row>
    <row r="270" spans="1:65" s="14" customFormat="1" x14ac:dyDescent="0.2">
      <c r="B270" s="199"/>
      <c r="C270" s="200"/>
      <c r="D270" s="190" t="s">
        <v>140</v>
      </c>
      <c r="E270" s="201" t="s">
        <v>28</v>
      </c>
      <c r="F270" s="202" t="s">
        <v>828</v>
      </c>
      <c r="G270" s="200"/>
      <c r="H270" s="203">
        <v>173</v>
      </c>
      <c r="I270" s="204"/>
      <c r="J270" s="200"/>
      <c r="K270" s="200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140</v>
      </c>
      <c r="AU270" s="209" t="s">
        <v>86</v>
      </c>
      <c r="AV270" s="14" t="s">
        <v>86</v>
      </c>
      <c r="AW270" s="14" t="s">
        <v>36</v>
      </c>
      <c r="AX270" s="14" t="s">
        <v>84</v>
      </c>
      <c r="AY270" s="209" t="s">
        <v>131</v>
      </c>
    </row>
    <row r="271" spans="1:65" s="2" customFormat="1" ht="24" x14ac:dyDescent="0.2">
      <c r="A271" s="36"/>
      <c r="B271" s="37"/>
      <c r="C271" s="221" t="s">
        <v>474</v>
      </c>
      <c r="D271" s="221" t="s">
        <v>157</v>
      </c>
      <c r="E271" s="222" t="s">
        <v>842</v>
      </c>
      <c r="F271" s="223" t="s">
        <v>843</v>
      </c>
      <c r="G271" s="224" t="s">
        <v>136</v>
      </c>
      <c r="H271" s="225">
        <v>176.46</v>
      </c>
      <c r="I271" s="226"/>
      <c r="J271" s="227">
        <f>ROUND(I271*H271,2)</f>
        <v>0</v>
      </c>
      <c r="K271" s="223" t="s">
        <v>137</v>
      </c>
      <c r="L271" s="228"/>
      <c r="M271" s="229" t="s">
        <v>28</v>
      </c>
      <c r="N271" s="230" t="s">
        <v>47</v>
      </c>
      <c r="O271" s="66"/>
      <c r="P271" s="184">
        <f>O271*H271</f>
        <v>0</v>
      </c>
      <c r="Q271" s="184">
        <v>0.21</v>
      </c>
      <c r="R271" s="184">
        <f>Q271*H271</f>
        <v>37.056600000000003</v>
      </c>
      <c r="S271" s="184">
        <v>0</v>
      </c>
      <c r="T271" s="185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6" t="s">
        <v>161</v>
      </c>
      <c r="AT271" s="186" t="s">
        <v>157</v>
      </c>
      <c r="AU271" s="186" t="s">
        <v>86</v>
      </c>
      <c r="AY271" s="19" t="s">
        <v>131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84</v>
      </c>
      <c r="BK271" s="187">
        <f>ROUND(I271*H271,2)</f>
        <v>0</v>
      </c>
      <c r="BL271" s="19" t="s">
        <v>138</v>
      </c>
      <c r="BM271" s="186" t="s">
        <v>844</v>
      </c>
    </row>
    <row r="272" spans="1:65" s="14" customFormat="1" x14ac:dyDescent="0.2">
      <c r="B272" s="199"/>
      <c r="C272" s="200"/>
      <c r="D272" s="190" t="s">
        <v>140</v>
      </c>
      <c r="E272" s="200"/>
      <c r="F272" s="202" t="s">
        <v>845</v>
      </c>
      <c r="G272" s="200"/>
      <c r="H272" s="203">
        <v>176.46</v>
      </c>
      <c r="I272" s="204"/>
      <c r="J272" s="200"/>
      <c r="K272" s="200"/>
      <c r="L272" s="205"/>
      <c r="M272" s="206"/>
      <c r="N272" s="207"/>
      <c r="O272" s="207"/>
      <c r="P272" s="207"/>
      <c r="Q272" s="207"/>
      <c r="R272" s="207"/>
      <c r="S272" s="207"/>
      <c r="T272" s="208"/>
      <c r="AT272" s="209" t="s">
        <v>140</v>
      </c>
      <c r="AU272" s="209" t="s">
        <v>86</v>
      </c>
      <c r="AV272" s="14" t="s">
        <v>86</v>
      </c>
      <c r="AW272" s="14" t="s">
        <v>4</v>
      </c>
      <c r="AX272" s="14" t="s">
        <v>84</v>
      </c>
      <c r="AY272" s="209" t="s">
        <v>131</v>
      </c>
    </row>
    <row r="273" spans="1:65" s="12" customFormat="1" ht="22.9" customHeight="1" x14ac:dyDescent="0.2">
      <c r="B273" s="159"/>
      <c r="C273" s="160"/>
      <c r="D273" s="161" t="s">
        <v>75</v>
      </c>
      <c r="E273" s="173" t="s">
        <v>171</v>
      </c>
      <c r="F273" s="173" t="s">
        <v>846</v>
      </c>
      <c r="G273" s="160"/>
      <c r="H273" s="160"/>
      <c r="I273" s="163"/>
      <c r="J273" s="174">
        <f>BK273</f>
        <v>0</v>
      </c>
      <c r="K273" s="160"/>
      <c r="L273" s="165"/>
      <c r="M273" s="166"/>
      <c r="N273" s="167"/>
      <c r="O273" s="167"/>
      <c r="P273" s="168">
        <f>SUM(P274:P348)</f>
        <v>0</v>
      </c>
      <c r="Q273" s="167"/>
      <c r="R273" s="168">
        <f>SUM(R274:R348)</f>
        <v>34.634939660000001</v>
      </c>
      <c r="S273" s="167"/>
      <c r="T273" s="169">
        <f>SUM(T274:T348)</f>
        <v>0</v>
      </c>
      <c r="AR273" s="170" t="s">
        <v>84</v>
      </c>
      <c r="AT273" s="171" t="s">
        <v>75</v>
      </c>
      <c r="AU273" s="171" t="s">
        <v>84</v>
      </c>
      <c r="AY273" s="170" t="s">
        <v>131</v>
      </c>
      <c r="BK273" s="172">
        <f>SUM(BK274:BK348)</f>
        <v>0</v>
      </c>
    </row>
    <row r="274" spans="1:65" s="2" customFormat="1" ht="33" customHeight="1" x14ac:dyDescent="0.2">
      <c r="A274" s="36"/>
      <c r="B274" s="37"/>
      <c r="C274" s="175" t="s">
        <v>479</v>
      </c>
      <c r="D274" s="175" t="s">
        <v>133</v>
      </c>
      <c r="E274" s="176" t="s">
        <v>847</v>
      </c>
      <c r="F274" s="177" t="s">
        <v>848</v>
      </c>
      <c r="G274" s="178" t="s">
        <v>136</v>
      </c>
      <c r="H274" s="179">
        <v>296.82499999999999</v>
      </c>
      <c r="I274" s="180"/>
      <c r="J274" s="181">
        <f>ROUND(I274*H274,2)</f>
        <v>0</v>
      </c>
      <c r="K274" s="177" t="s">
        <v>137</v>
      </c>
      <c r="L274" s="41"/>
      <c r="M274" s="182" t="s">
        <v>28</v>
      </c>
      <c r="N274" s="183" t="s">
        <v>47</v>
      </c>
      <c r="O274" s="66"/>
      <c r="P274" s="184">
        <f>O274*H274</f>
        <v>0</v>
      </c>
      <c r="Q274" s="184">
        <v>2.5999999999999998E-4</v>
      </c>
      <c r="R274" s="184">
        <f>Q274*H274</f>
        <v>7.7174499999999993E-2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138</v>
      </c>
      <c r="AT274" s="186" t="s">
        <v>133</v>
      </c>
      <c r="AU274" s="186" t="s">
        <v>86</v>
      </c>
      <c r="AY274" s="19" t="s">
        <v>131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84</v>
      </c>
      <c r="BK274" s="187">
        <f>ROUND(I274*H274,2)</f>
        <v>0</v>
      </c>
      <c r="BL274" s="19" t="s">
        <v>138</v>
      </c>
      <c r="BM274" s="186" t="s">
        <v>849</v>
      </c>
    </row>
    <row r="275" spans="1:65" s="14" customFormat="1" ht="22.5" x14ac:dyDescent="0.2">
      <c r="B275" s="199"/>
      <c r="C275" s="200"/>
      <c r="D275" s="190" t="s">
        <v>140</v>
      </c>
      <c r="E275" s="201" t="s">
        <v>28</v>
      </c>
      <c r="F275" s="202" t="s">
        <v>850</v>
      </c>
      <c r="G275" s="200"/>
      <c r="H275" s="203">
        <v>296.82499999999999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140</v>
      </c>
      <c r="AU275" s="209" t="s">
        <v>86</v>
      </c>
      <c r="AV275" s="14" t="s">
        <v>86</v>
      </c>
      <c r="AW275" s="14" t="s">
        <v>36</v>
      </c>
      <c r="AX275" s="14" t="s">
        <v>84</v>
      </c>
      <c r="AY275" s="209" t="s">
        <v>131</v>
      </c>
    </row>
    <row r="276" spans="1:65" s="2" customFormat="1" ht="36" x14ac:dyDescent="0.2">
      <c r="A276" s="36"/>
      <c r="B276" s="37"/>
      <c r="C276" s="175" t="s">
        <v>484</v>
      </c>
      <c r="D276" s="175" t="s">
        <v>133</v>
      </c>
      <c r="E276" s="176" t="s">
        <v>851</v>
      </c>
      <c r="F276" s="177" t="s">
        <v>852</v>
      </c>
      <c r="G276" s="178" t="s">
        <v>136</v>
      </c>
      <c r="H276" s="179">
        <v>93.123999999999995</v>
      </c>
      <c r="I276" s="180"/>
      <c r="J276" s="181">
        <f>ROUND(I276*H276,2)</f>
        <v>0</v>
      </c>
      <c r="K276" s="177" t="s">
        <v>137</v>
      </c>
      <c r="L276" s="41"/>
      <c r="M276" s="182" t="s">
        <v>28</v>
      </c>
      <c r="N276" s="183" t="s">
        <v>47</v>
      </c>
      <c r="O276" s="66"/>
      <c r="P276" s="184">
        <f>O276*H276</f>
        <v>0</v>
      </c>
      <c r="Q276" s="184">
        <v>1.54E-2</v>
      </c>
      <c r="R276" s="184">
        <f>Q276*H276</f>
        <v>1.4341096</v>
      </c>
      <c r="S276" s="184">
        <v>0</v>
      </c>
      <c r="T276" s="18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6" t="s">
        <v>138</v>
      </c>
      <c r="AT276" s="186" t="s">
        <v>133</v>
      </c>
      <c r="AU276" s="186" t="s">
        <v>86</v>
      </c>
      <c r="AY276" s="19" t="s">
        <v>131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9" t="s">
        <v>84</v>
      </c>
      <c r="BK276" s="187">
        <f>ROUND(I276*H276,2)</f>
        <v>0</v>
      </c>
      <c r="BL276" s="19" t="s">
        <v>138</v>
      </c>
      <c r="BM276" s="186" t="s">
        <v>853</v>
      </c>
    </row>
    <row r="277" spans="1:65" s="14" customFormat="1" x14ac:dyDescent="0.2">
      <c r="B277" s="199"/>
      <c r="C277" s="200"/>
      <c r="D277" s="190" t="s">
        <v>140</v>
      </c>
      <c r="E277" s="201" t="s">
        <v>28</v>
      </c>
      <c r="F277" s="202" t="s">
        <v>569</v>
      </c>
      <c r="G277" s="200"/>
      <c r="H277" s="203">
        <v>93.123999999999995</v>
      </c>
      <c r="I277" s="204"/>
      <c r="J277" s="200"/>
      <c r="K277" s="200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140</v>
      </c>
      <c r="AU277" s="209" t="s">
        <v>86</v>
      </c>
      <c r="AV277" s="14" t="s">
        <v>86</v>
      </c>
      <c r="AW277" s="14" t="s">
        <v>36</v>
      </c>
      <c r="AX277" s="14" t="s">
        <v>84</v>
      </c>
      <c r="AY277" s="209" t="s">
        <v>131</v>
      </c>
    </row>
    <row r="278" spans="1:65" s="2" customFormat="1" ht="36" x14ac:dyDescent="0.2">
      <c r="A278" s="36"/>
      <c r="B278" s="37"/>
      <c r="C278" s="175" t="s">
        <v>489</v>
      </c>
      <c r="D278" s="175" t="s">
        <v>133</v>
      </c>
      <c r="E278" s="176" t="s">
        <v>854</v>
      </c>
      <c r="F278" s="177" t="s">
        <v>855</v>
      </c>
      <c r="G278" s="178" t="s">
        <v>136</v>
      </c>
      <c r="H278" s="179">
        <v>203.70099999999999</v>
      </c>
      <c r="I278" s="180"/>
      <c r="J278" s="181">
        <f>ROUND(I278*H278,2)</f>
        <v>0</v>
      </c>
      <c r="K278" s="177" t="s">
        <v>137</v>
      </c>
      <c r="L278" s="41"/>
      <c r="M278" s="182" t="s">
        <v>28</v>
      </c>
      <c r="N278" s="183" t="s">
        <v>47</v>
      </c>
      <c r="O278" s="66"/>
      <c r="P278" s="184">
        <f>O278*H278</f>
        <v>0</v>
      </c>
      <c r="Q278" s="184">
        <v>1.21E-2</v>
      </c>
      <c r="R278" s="184">
        <f>Q278*H278</f>
        <v>2.4647820999999999</v>
      </c>
      <c r="S278" s="184">
        <v>0</v>
      </c>
      <c r="T278" s="185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6" t="s">
        <v>138</v>
      </c>
      <c r="AT278" s="186" t="s">
        <v>133</v>
      </c>
      <c r="AU278" s="186" t="s">
        <v>86</v>
      </c>
      <c r="AY278" s="19" t="s">
        <v>131</v>
      </c>
      <c r="BE278" s="187">
        <f>IF(N278="základní",J278,0)</f>
        <v>0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9" t="s">
        <v>84</v>
      </c>
      <c r="BK278" s="187">
        <f>ROUND(I278*H278,2)</f>
        <v>0</v>
      </c>
      <c r="BL278" s="19" t="s">
        <v>138</v>
      </c>
      <c r="BM278" s="186" t="s">
        <v>856</v>
      </c>
    </row>
    <row r="279" spans="1:65" s="14" customFormat="1" ht="22.5" x14ac:dyDescent="0.2">
      <c r="B279" s="199"/>
      <c r="C279" s="200"/>
      <c r="D279" s="190" t="s">
        <v>140</v>
      </c>
      <c r="E279" s="201" t="s">
        <v>28</v>
      </c>
      <c r="F279" s="202" t="s">
        <v>857</v>
      </c>
      <c r="G279" s="200"/>
      <c r="H279" s="203">
        <v>203.70099999999999</v>
      </c>
      <c r="I279" s="204"/>
      <c r="J279" s="200"/>
      <c r="K279" s="200"/>
      <c r="L279" s="205"/>
      <c r="M279" s="206"/>
      <c r="N279" s="207"/>
      <c r="O279" s="207"/>
      <c r="P279" s="207"/>
      <c r="Q279" s="207"/>
      <c r="R279" s="207"/>
      <c r="S279" s="207"/>
      <c r="T279" s="208"/>
      <c r="AT279" s="209" t="s">
        <v>140</v>
      </c>
      <c r="AU279" s="209" t="s">
        <v>86</v>
      </c>
      <c r="AV279" s="14" t="s">
        <v>86</v>
      </c>
      <c r="AW279" s="14" t="s">
        <v>36</v>
      </c>
      <c r="AX279" s="14" t="s">
        <v>84</v>
      </c>
      <c r="AY279" s="209" t="s">
        <v>131</v>
      </c>
    </row>
    <row r="280" spans="1:65" s="2" customFormat="1" ht="44.25" customHeight="1" x14ac:dyDescent="0.2">
      <c r="A280" s="36"/>
      <c r="B280" s="37"/>
      <c r="C280" s="175" t="s">
        <v>494</v>
      </c>
      <c r="D280" s="175" t="s">
        <v>133</v>
      </c>
      <c r="E280" s="176" t="s">
        <v>858</v>
      </c>
      <c r="F280" s="177" t="s">
        <v>859</v>
      </c>
      <c r="G280" s="178" t="s">
        <v>136</v>
      </c>
      <c r="H280" s="179">
        <v>407.40199999999999</v>
      </c>
      <c r="I280" s="180"/>
      <c r="J280" s="181">
        <f>ROUND(I280*H280,2)</f>
        <v>0</v>
      </c>
      <c r="K280" s="177" t="s">
        <v>137</v>
      </c>
      <c r="L280" s="41"/>
      <c r="M280" s="182" t="s">
        <v>28</v>
      </c>
      <c r="N280" s="183" t="s">
        <v>47</v>
      </c>
      <c r="O280" s="66"/>
      <c r="P280" s="184">
        <f>O280*H280</f>
        <v>0</v>
      </c>
      <c r="Q280" s="184">
        <v>5.2500000000000003E-3</v>
      </c>
      <c r="R280" s="184">
        <f>Q280*H280</f>
        <v>2.1388605000000003</v>
      </c>
      <c r="S280" s="184">
        <v>0</v>
      </c>
      <c r="T280" s="185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6" t="s">
        <v>138</v>
      </c>
      <c r="AT280" s="186" t="s">
        <v>133</v>
      </c>
      <c r="AU280" s="186" t="s">
        <v>86</v>
      </c>
      <c r="AY280" s="19" t="s">
        <v>131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9" t="s">
        <v>84</v>
      </c>
      <c r="BK280" s="187">
        <f>ROUND(I280*H280,2)</f>
        <v>0</v>
      </c>
      <c r="BL280" s="19" t="s">
        <v>138</v>
      </c>
      <c r="BM280" s="186" t="s">
        <v>860</v>
      </c>
    </row>
    <row r="281" spans="1:65" s="14" customFormat="1" ht="22.5" x14ac:dyDescent="0.2">
      <c r="B281" s="199"/>
      <c r="C281" s="200"/>
      <c r="D281" s="190" t="s">
        <v>140</v>
      </c>
      <c r="E281" s="201" t="s">
        <v>28</v>
      </c>
      <c r="F281" s="202" t="s">
        <v>861</v>
      </c>
      <c r="G281" s="200"/>
      <c r="H281" s="203">
        <v>407.40199999999999</v>
      </c>
      <c r="I281" s="204"/>
      <c r="J281" s="200"/>
      <c r="K281" s="200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140</v>
      </c>
      <c r="AU281" s="209" t="s">
        <v>86</v>
      </c>
      <c r="AV281" s="14" t="s">
        <v>86</v>
      </c>
      <c r="AW281" s="14" t="s">
        <v>36</v>
      </c>
      <c r="AX281" s="14" t="s">
        <v>84</v>
      </c>
      <c r="AY281" s="209" t="s">
        <v>131</v>
      </c>
    </row>
    <row r="282" spans="1:65" s="2" customFormat="1" ht="48" x14ac:dyDescent="0.2">
      <c r="A282" s="36"/>
      <c r="B282" s="37"/>
      <c r="C282" s="175" t="s">
        <v>500</v>
      </c>
      <c r="D282" s="175" t="s">
        <v>133</v>
      </c>
      <c r="E282" s="176" t="s">
        <v>862</v>
      </c>
      <c r="F282" s="177" t="s">
        <v>863</v>
      </c>
      <c r="G282" s="178" t="s">
        <v>136</v>
      </c>
      <c r="H282" s="179">
        <v>58.57</v>
      </c>
      <c r="I282" s="180"/>
      <c r="J282" s="181">
        <f>ROUND(I282*H282,2)</f>
        <v>0</v>
      </c>
      <c r="K282" s="177" t="s">
        <v>137</v>
      </c>
      <c r="L282" s="41"/>
      <c r="M282" s="182" t="s">
        <v>28</v>
      </c>
      <c r="N282" s="183" t="s">
        <v>47</v>
      </c>
      <c r="O282" s="66"/>
      <c r="P282" s="184">
        <f>O282*H282</f>
        <v>0</v>
      </c>
      <c r="Q282" s="184">
        <v>8.3899999999999999E-3</v>
      </c>
      <c r="R282" s="184">
        <f>Q282*H282</f>
        <v>0.49140230000000001</v>
      </c>
      <c r="S282" s="184">
        <v>0</v>
      </c>
      <c r="T282" s="185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6" t="s">
        <v>138</v>
      </c>
      <c r="AT282" s="186" t="s">
        <v>133</v>
      </c>
      <c r="AU282" s="186" t="s">
        <v>86</v>
      </c>
      <c r="AY282" s="19" t="s">
        <v>131</v>
      </c>
      <c r="BE282" s="187">
        <f>IF(N282="základní",J282,0)</f>
        <v>0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84</v>
      </c>
      <c r="BK282" s="187">
        <f>ROUND(I282*H282,2)</f>
        <v>0</v>
      </c>
      <c r="BL282" s="19" t="s">
        <v>138</v>
      </c>
      <c r="BM282" s="186" t="s">
        <v>864</v>
      </c>
    </row>
    <row r="283" spans="1:65" s="14" customFormat="1" x14ac:dyDescent="0.2">
      <c r="B283" s="199"/>
      <c r="C283" s="200"/>
      <c r="D283" s="190" t="s">
        <v>140</v>
      </c>
      <c r="E283" s="201" t="s">
        <v>28</v>
      </c>
      <c r="F283" s="202" t="s">
        <v>865</v>
      </c>
      <c r="G283" s="200"/>
      <c r="H283" s="203">
        <v>58.57</v>
      </c>
      <c r="I283" s="204"/>
      <c r="J283" s="200"/>
      <c r="K283" s="200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140</v>
      </c>
      <c r="AU283" s="209" t="s">
        <v>86</v>
      </c>
      <c r="AV283" s="14" t="s">
        <v>86</v>
      </c>
      <c r="AW283" s="14" t="s">
        <v>36</v>
      </c>
      <c r="AX283" s="14" t="s">
        <v>84</v>
      </c>
      <c r="AY283" s="209" t="s">
        <v>131</v>
      </c>
    </row>
    <row r="284" spans="1:65" s="2" customFormat="1" ht="24" x14ac:dyDescent="0.2">
      <c r="A284" s="36"/>
      <c r="B284" s="37"/>
      <c r="C284" s="221" t="s">
        <v>505</v>
      </c>
      <c r="D284" s="221" t="s">
        <v>157</v>
      </c>
      <c r="E284" s="222" t="s">
        <v>866</v>
      </c>
      <c r="F284" s="223" t="s">
        <v>867</v>
      </c>
      <c r="G284" s="224" t="s">
        <v>136</v>
      </c>
      <c r="H284" s="225">
        <v>59.741</v>
      </c>
      <c r="I284" s="226"/>
      <c r="J284" s="227">
        <f>ROUND(I284*H284,2)</f>
        <v>0</v>
      </c>
      <c r="K284" s="223" t="s">
        <v>137</v>
      </c>
      <c r="L284" s="228"/>
      <c r="M284" s="229" t="s">
        <v>28</v>
      </c>
      <c r="N284" s="230" t="s">
        <v>47</v>
      </c>
      <c r="O284" s="66"/>
      <c r="P284" s="184">
        <f>O284*H284</f>
        <v>0</v>
      </c>
      <c r="Q284" s="184">
        <v>1.5E-3</v>
      </c>
      <c r="R284" s="184">
        <f>Q284*H284</f>
        <v>8.9611499999999997E-2</v>
      </c>
      <c r="S284" s="184">
        <v>0</v>
      </c>
      <c r="T284" s="185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6" t="s">
        <v>161</v>
      </c>
      <c r="AT284" s="186" t="s">
        <v>157</v>
      </c>
      <c r="AU284" s="186" t="s">
        <v>86</v>
      </c>
      <c r="AY284" s="19" t="s">
        <v>131</v>
      </c>
      <c r="BE284" s="187">
        <f>IF(N284="základní",J284,0)</f>
        <v>0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84</v>
      </c>
      <c r="BK284" s="187">
        <f>ROUND(I284*H284,2)</f>
        <v>0</v>
      </c>
      <c r="BL284" s="19" t="s">
        <v>138</v>
      </c>
      <c r="BM284" s="186" t="s">
        <v>868</v>
      </c>
    </row>
    <row r="285" spans="1:65" s="14" customFormat="1" x14ac:dyDescent="0.2">
      <c r="B285" s="199"/>
      <c r="C285" s="200"/>
      <c r="D285" s="190" t="s">
        <v>140</v>
      </c>
      <c r="E285" s="200"/>
      <c r="F285" s="202" t="s">
        <v>869</v>
      </c>
      <c r="G285" s="200"/>
      <c r="H285" s="203">
        <v>59.741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140</v>
      </c>
      <c r="AU285" s="209" t="s">
        <v>86</v>
      </c>
      <c r="AV285" s="14" t="s">
        <v>86</v>
      </c>
      <c r="AW285" s="14" t="s">
        <v>4</v>
      </c>
      <c r="AX285" s="14" t="s">
        <v>84</v>
      </c>
      <c r="AY285" s="209" t="s">
        <v>131</v>
      </c>
    </row>
    <row r="286" spans="1:65" s="2" customFormat="1" ht="24" x14ac:dyDescent="0.2">
      <c r="A286" s="36"/>
      <c r="B286" s="37"/>
      <c r="C286" s="175" t="s">
        <v>511</v>
      </c>
      <c r="D286" s="175" t="s">
        <v>133</v>
      </c>
      <c r="E286" s="176" t="s">
        <v>870</v>
      </c>
      <c r="F286" s="177" t="s">
        <v>871</v>
      </c>
      <c r="G286" s="178" t="s">
        <v>136</v>
      </c>
      <c r="H286" s="179">
        <v>578.40899999999999</v>
      </c>
      <c r="I286" s="180"/>
      <c r="J286" s="181">
        <f>ROUND(I286*H286,2)</f>
        <v>0</v>
      </c>
      <c r="K286" s="177" t="s">
        <v>137</v>
      </c>
      <c r="L286" s="41"/>
      <c r="M286" s="182" t="s">
        <v>28</v>
      </c>
      <c r="N286" s="183" t="s">
        <v>47</v>
      </c>
      <c r="O286" s="66"/>
      <c r="P286" s="184">
        <f>O286*H286</f>
        <v>0</v>
      </c>
      <c r="Q286" s="184">
        <v>2.5999999999999998E-4</v>
      </c>
      <c r="R286" s="184">
        <f>Q286*H286</f>
        <v>0.15038633999999998</v>
      </c>
      <c r="S286" s="184">
        <v>0</v>
      </c>
      <c r="T286" s="185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6" t="s">
        <v>138</v>
      </c>
      <c r="AT286" s="186" t="s">
        <v>133</v>
      </c>
      <c r="AU286" s="186" t="s">
        <v>86</v>
      </c>
      <c r="AY286" s="19" t="s">
        <v>131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9" t="s">
        <v>84</v>
      </c>
      <c r="BK286" s="187">
        <f>ROUND(I286*H286,2)</f>
        <v>0</v>
      </c>
      <c r="BL286" s="19" t="s">
        <v>138</v>
      </c>
      <c r="BM286" s="186" t="s">
        <v>872</v>
      </c>
    </row>
    <row r="287" spans="1:65" s="13" customFormat="1" x14ac:dyDescent="0.2">
      <c r="B287" s="188"/>
      <c r="C287" s="189"/>
      <c r="D287" s="190" t="s">
        <v>140</v>
      </c>
      <c r="E287" s="191" t="s">
        <v>28</v>
      </c>
      <c r="F287" s="192" t="s">
        <v>873</v>
      </c>
      <c r="G287" s="189"/>
      <c r="H287" s="191" t="s">
        <v>28</v>
      </c>
      <c r="I287" s="193"/>
      <c r="J287" s="189"/>
      <c r="K287" s="189"/>
      <c r="L287" s="194"/>
      <c r="M287" s="195"/>
      <c r="N287" s="196"/>
      <c r="O287" s="196"/>
      <c r="P287" s="196"/>
      <c r="Q287" s="196"/>
      <c r="R287" s="196"/>
      <c r="S287" s="196"/>
      <c r="T287" s="197"/>
      <c r="AT287" s="198" t="s">
        <v>140</v>
      </c>
      <c r="AU287" s="198" t="s">
        <v>86</v>
      </c>
      <c r="AV287" s="13" t="s">
        <v>84</v>
      </c>
      <c r="AW287" s="13" t="s">
        <v>36</v>
      </c>
      <c r="AX287" s="13" t="s">
        <v>76</v>
      </c>
      <c r="AY287" s="198" t="s">
        <v>131</v>
      </c>
    </row>
    <row r="288" spans="1:65" s="14" customFormat="1" x14ac:dyDescent="0.2">
      <c r="B288" s="199"/>
      <c r="C288" s="200"/>
      <c r="D288" s="190" t="s">
        <v>140</v>
      </c>
      <c r="E288" s="201" t="s">
        <v>28</v>
      </c>
      <c r="F288" s="202" t="s">
        <v>874</v>
      </c>
      <c r="G288" s="200"/>
      <c r="H288" s="203">
        <v>156.035</v>
      </c>
      <c r="I288" s="204"/>
      <c r="J288" s="200"/>
      <c r="K288" s="200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140</v>
      </c>
      <c r="AU288" s="209" t="s">
        <v>86</v>
      </c>
      <c r="AV288" s="14" t="s">
        <v>86</v>
      </c>
      <c r="AW288" s="14" t="s">
        <v>36</v>
      </c>
      <c r="AX288" s="14" t="s">
        <v>76</v>
      </c>
      <c r="AY288" s="209" t="s">
        <v>131</v>
      </c>
    </row>
    <row r="289" spans="1:65" s="14" customFormat="1" x14ac:dyDescent="0.2">
      <c r="B289" s="199"/>
      <c r="C289" s="200"/>
      <c r="D289" s="190" t="s">
        <v>140</v>
      </c>
      <c r="E289" s="201" t="s">
        <v>28</v>
      </c>
      <c r="F289" s="202" t="s">
        <v>875</v>
      </c>
      <c r="G289" s="200"/>
      <c r="H289" s="203">
        <v>341.88799999999998</v>
      </c>
      <c r="I289" s="204"/>
      <c r="J289" s="200"/>
      <c r="K289" s="200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140</v>
      </c>
      <c r="AU289" s="209" t="s">
        <v>86</v>
      </c>
      <c r="AV289" s="14" t="s">
        <v>86</v>
      </c>
      <c r="AW289" s="14" t="s">
        <v>36</v>
      </c>
      <c r="AX289" s="14" t="s">
        <v>76</v>
      </c>
      <c r="AY289" s="209" t="s">
        <v>131</v>
      </c>
    </row>
    <row r="290" spans="1:65" s="14" customFormat="1" x14ac:dyDescent="0.2">
      <c r="B290" s="199"/>
      <c r="C290" s="200"/>
      <c r="D290" s="190" t="s">
        <v>140</v>
      </c>
      <c r="E290" s="201" t="s">
        <v>28</v>
      </c>
      <c r="F290" s="202" t="s">
        <v>876</v>
      </c>
      <c r="G290" s="200"/>
      <c r="H290" s="203">
        <v>38.015999999999998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140</v>
      </c>
      <c r="AU290" s="209" t="s">
        <v>86</v>
      </c>
      <c r="AV290" s="14" t="s">
        <v>86</v>
      </c>
      <c r="AW290" s="14" t="s">
        <v>36</v>
      </c>
      <c r="AX290" s="14" t="s">
        <v>76</v>
      </c>
      <c r="AY290" s="209" t="s">
        <v>131</v>
      </c>
    </row>
    <row r="291" spans="1:65" s="14" customFormat="1" x14ac:dyDescent="0.2">
      <c r="B291" s="199"/>
      <c r="C291" s="200"/>
      <c r="D291" s="190" t="s">
        <v>140</v>
      </c>
      <c r="E291" s="201" t="s">
        <v>28</v>
      </c>
      <c r="F291" s="202" t="s">
        <v>877</v>
      </c>
      <c r="G291" s="200"/>
      <c r="H291" s="203">
        <v>-16.100000000000001</v>
      </c>
      <c r="I291" s="204"/>
      <c r="J291" s="200"/>
      <c r="K291" s="200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140</v>
      </c>
      <c r="AU291" s="209" t="s">
        <v>86</v>
      </c>
      <c r="AV291" s="14" t="s">
        <v>86</v>
      </c>
      <c r="AW291" s="14" t="s">
        <v>36</v>
      </c>
      <c r="AX291" s="14" t="s">
        <v>76</v>
      </c>
      <c r="AY291" s="209" t="s">
        <v>131</v>
      </c>
    </row>
    <row r="292" spans="1:65" s="14" customFormat="1" x14ac:dyDescent="0.2">
      <c r="B292" s="199"/>
      <c r="C292" s="200"/>
      <c r="D292" s="190" t="s">
        <v>140</v>
      </c>
      <c r="E292" s="201" t="s">
        <v>28</v>
      </c>
      <c r="F292" s="202" t="s">
        <v>865</v>
      </c>
      <c r="G292" s="200"/>
      <c r="H292" s="203">
        <v>58.57</v>
      </c>
      <c r="I292" s="204"/>
      <c r="J292" s="200"/>
      <c r="K292" s="200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140</v>
      </c>
      <c r="AU292" s="209" t="s">
        <v>86</v>
      </c>
      <c r="AV292" s="14" t="s">
        <v>86</v>
      </c>
      <c r="AW292" s="14" t="s">
        <v>36</v>
      </c>
      <c r="AX292" s="14" t="s">
        <v>76</v>
      </c>
      <c r="AY292" s="209" t="s">
        <v>131</v>
      </c>
    </row>
    <row r="293" spans="1:65" s="15" customFormat="1" x14ac:dyDescent="0.2">
      <c r="B293" s="210"/>
      <c r="C293" s="211"/>
      <c r="D293" s="190" t="s">
        <v>140</v>
      </c>
      <c r="E293" s="212" t="s">
        <v>28</v>
      </c>
      <c r="F293" s="213" t="s">
        <v>145</v>
      </c>
      <c r="G293" s="211"/>
      <c r="H293" s="214">
        <v>578.40899999999999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140</v>
      </c>
      <c r="AU293" s="220" t="s">
        <v>86</v>
      </c>
      <c r="AV293" s="15" t="s">
        <v>138</v>
      </c>
      <c r="AW293" s="15" t="s">
        <v>36</v>
      </c>
      <c r="AX293" s="15" t="s">
        <v>84</v>
      </c>
      <c r="AY293" s="220" t="s">
        <v>131</v>
      </c>
    </row>
    <row r="294" spans="1:65" s="2" customFormat="1" ht="36" x14ac:dyDescent="0.2">
      <c r="A294" s="36"/>
      <c r="B294" s="37"/>
      <c r="C294" s="175" t="s">
        <v>518</v>
      </c>
      <c r="D294" s="175" t="s">
        <v>133</v>
      </c>
      <c r="E294" s="176" t="s">
        <v>878</v>
      </c>
      <c r="F294" s="177" t="s">
        <v>879</v>
      </c>
      <c r="G294" s="178" t="s">
        <v>136</v>
      </c>
      <c r="H294" s="179">
        <v>308.96899999999999</v>
      </c>
      <c r="I294" s="180"/>
      <c r="J294" s="181">
        <f>ROUND(I294*H294,2)</f>
        <v>0</v>
      </c>
      <c r="K294" s="177" t="s">
        <v>137</v>
      </c>
      <c r="L294" s="41"/>
      <c r="M294" s="182" t="s">
        <v>28</v>
      </c>
      <c r="N294" s="183" t="s">
        <v>47</v>
      </c>
      <c r="O294" s="66"/>
      <c r="P294" s="184">
        <f>O294*H294</f>
        <v>0</v>
      </c>
      <c r="Q294" s="184">
        <v>4.3800000000000002E-3</v>
      </c>
      <c r="R294" s="184">
        <f>Q294*H294</f>
        <v>1.3532842200000001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138</v>
      </c>
      <c r="AT294" s="186" t="s">
        <v>133</v>
      </c>
      <c r="AU294" s="186" t="s">
        <v>86</v>
      </c>
      <c r="AY294" s="19" t="s">
        <v>131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84</v>
      </c>
      <c r="BK294" s="187">
        <f>ROUND(I294*H294,2)</f>
        <v>0</v>
      </c>
      <c r="BL294" s="19" t="s">
        <v>138</v>
      </c>
      <c r="BM294" s="186" t="s">
        <v>880</v>
      </c>
    </row>
    <row r="295" spans="1:65" s="14" customFormat="1" x14ac:dyDescent="0.2">
      <c r="B295" s="199"/>
      <c r="C295" s="200"/>
      <c r="D295" s="190" t="s">
        <v>140</v>
      </c>
      <c r="E295" s="201" t="s">
        <v>28</v>
      </c>
      <c r="F295" s="202" t="s">
        <v>881</v>
      </c>
      <c r="G295" s="200"/>
      <c r="H295" s="203">
        <v>78.018000000000001</v>
      </c>
      <c r="I295" s="204"/>
      <c r="J295" s="200"/>
      <c r="K295" s="200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140</v>
      </c>
      <c r="AU295" s="209" t="s">
        <v>86</v>
      </c>
      <c r="AV295" s="14" t="s">
        <v>86</v>
      </c>
      <c r="AW295" s="14" t="s">
        <v>36</v>
      </c>
      <c r="AX295" s="14" t="s">
        <v>76</v>
      </c>
      <c r="AY295" s="209" t="s">
        <v>131</v>
      </c>
    </row>
    <row r="296" spans="1:65" s="14" customFormat="1" x14ac:dyDescent="0.2">
      <c r="B296" s="199"/>
      <c r="C296" s="200"/>
      <c r="D296" s="190" t="s">
        <v>140</v>
      </c>
      <c r="E296" s="201" t="s">
        <v>28</v>
      </c>
      <c r="F296" s="202" t="s">
        <v>882</v>
      </c>
      <c r="G296" s="200"/>
      <c r="H296" s="203">
        <v>170.94399999999999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140</v>
      </c>
      <c r="AU296" s="209" t="s">
        <v>86</v>
      </c>
      <c r="AV296" s="14" t="s">
        <v>86</v>
      </c>
      <c r="AW296" s="14" t="s">
        <v>36</v>
      </c>
      <c r="AX296" s="14" t="s">
        <v>76</v>
      </c>
      <c r="AY296" s="209" t="s">
        <v>131</v>
      </c>
    </row>
    <row r="297" spans="1:65" s="14" customFormat="1" x14ac:dyDescent="0.2">
      <c r="B297" s="199"/>
      <c r="C297" s="200"/>
      <c r="D297" s="190" t="s">
        <v>140</v>
      </c>
      <c r="E297" s="201" t="s">
        <v>28</v>
      </c>
      <c r="F297" s="202" t="s">
        <v>550</v>
      </c>
      <c r="G297" s="200"/>
      <c r="H297" s="203">
        <v>19.007999999999999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140</v>
      </c>
      <c r="AU297" s="209" t="s">
        <v>86</v>
      </c>
      <c r="AV297" s="14" t="s">
        <v>86</v>
      </c>
      <c r="AW297" s="14" t="s">
        <v>36</v>
      </c>
      <c r="AX297" s="14" t="s">
        <v>76</v>
      </c>
      <c r="AY297" s="209" t="s">
        <v>131</v>
      </c>
    </row>
    <row r="298" spans="1:65" s="14" customFormat="1" x14ac:dyDescent="0.2">
      <c r="B298" s="199"/>
      <c r="C298" s="200"/>
      <c r="D298" s="190" t="s">
        <v>140</v>
      </c>
      <c r="E298" s="201" t="s">
        <v>28</v>
      </c>
      <c r="F298" s="202" t="s">
        <v>883</v>
      </c>
      <c r="G298" s="200"/>
      <c r="H298" s="203">
        <v>40.999000000000002</v>
      </c>
      <c r="I298" s="204"/>
      <c r="J298" s="200"/>
      <c r="K298" s="200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140</v>
      </c>
      <c r="AU298" s="209" t="s">
        <v>86</v>
      </c>
      <c r="AV298" s="14" t="s">
        <v>86</v>
      </c>
      <c r="AW298" s="14" t="s">
        <v>36</v>
      </c>
      <c r="AX298" s="14" t="s">
        <v>76</v>
      </c>
      <c r="AY298" s="209" t="s">
        <v>131</v>
      </c>
    </row>
    <row r="299" spans="1:65" s="15" customFormat="1" x14ac:dyDescent="0.2">
      <c r="B299" s="210"/>
      <c r="C299" s="211"/>
      <c r="D299" s="190" t="s">
        <v>140</v>
      </c>
      <c r="E299" s="212" t="s">
        <v>28</v>
      </c>
      <c r="F299" s="213" t="s">
        <v>145</v>
      </c>
      <c r="G299" s="211"/>
      <c r="H299" s="214">
        <v>308.96899999999999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140</v>
      </c>
      <c r="AU299" s="220" t="s">
        <v>86</v>
      </c>
      <c r="AV299" s="15" t="s">
        <v>138</v>
      </c>
      <c r="AW299" s="15" t="s">
        <v>36</v>
      </c>
      <c r="AX299" s="15" t="s">
        <v>84</v>
      </c>
      <c r="AY299" s="220" t="s">
        <v>131</v>
      </c>
    </row>
    <row r="300" spans="1:65" s="2" customFormat="1" ht="24" x14ac:dyDescent="0.2">
      <c r="A300" s="36"/>
      <c r="B300" s="37"/>
      <c r="C300" s="175" t="s">
        <v>523</v>
      </c>
      <c r="D300" s="175" t="s">
        <v>133</v>
      </c>
      <c r="E300" s="176" t="s">
        <v>884</v>
      </c>
      <c r="F300" s="177" t="s">
        <v>885</v>
      </c>
      <c r="G300" s="178" t="s">
        <v>148</v>
      </c>
      <c r="H300" s="179">
        <v>290.18</v>
      </c>
      <c r="I300" s="180"/>
      <c r="J300" s="181">
        <f>ROUND(I300*H300,2)</f>
        <v>0</v>
      </c>
      <c r="K300" s="177" t="s">
        <v>137</v>
      </c>
      <c r="L300" s="41"/>
      <c r="M300" s="182" t="s">
        <v>28</v>
      </c>
      <c r="N300" s="183" t="s">
        <v>47</v>
      </c>
      <c r="O300" s="66"/>
      <c r="P300" s="184">
        <f>O300*H300</f>
        <v>0</v>
      </c>
      <c r="Q300" s="184">
        <v>0</v>
      </c>
      <c r="R300" s="184">
        <f>Q300*H300</f>
        <v>0</v>
      </c>
      <c r="S300" s="184">
        <v>0</v>
      </c>
      <c r="T300" s="185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6" t="s">
        <v>138</v>
      </c>
      <c r="AT300" s="186" t="s">
        <v>133</v>
      </c>
      <c r="AU300" s="186" t="s">
        <v>86</v>
      </c>
      <c r="AY300" s="19" t="s">
        <v>131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9" t="s">
        <v>84</v>
      </c>
      <c r="BK300" s="187">
        <f>ROUND(I300*H300,2)</f>
        <v>0</v>
      </c>
      <c r="BL300" s="19" t="s">
        <v>138</v>
      </c>
      <c r="BM300" s="186" t="s">
        <v>886</v>
      </c>
    </row>
    <row r="301" spans="1:65" s="2" customFormat="1" ht="24" x14ac:dyDescent="0.2">
      <c r="A301" s="36"/>
      <c r="B301" s="37"/>
      <c r="C301" s="221" t="s">
        <v>530</v>
      </c>
      <c r="D301" s="221" t="s">
        <v>157</v>
      </c>
      <c r="E301" s="222" t="s">
        <v>887</v>
      </c>
      <c r="F301" s="223" t="s">
        <v>888</v>
      </c>
      <c r="G301" s="224" t="s">
        <v>148</v>
      </c>
      <c r="H301" s="225">
        <v>94.27</v>
      </c>
      <c r="I301" s="226"/>
      <c r="J301" s="227">
        <f>ROUND(I301*H301,2)</f>
        <v>0</v>
      </c>
      <c r="K301" s="223" t="s">
        <v>137</v>
      </c>
      <c r="L301" s="228"/>
      <c r="M301" s="229" t="s">
        <v>28</v>
      </c>
      <c r="N301" s="230" t="s">
        <v>47</v>
      </c>
      <c r="O301" s="66"/>
      <c r="P301" s="184">
        <f>O301*H301</f>
        <v>0</v>
      </c>
      <c r="Q301" s="184">
        <v>4.0000000000000003E-5</v>
      </c>
      <c r="R301" s="184">
        <f>Q301*H301</f>
        <v>3.7707999999999999E-3</v>
      </c>
      <c r="S301" s="184">
        <v>0</v>
      </c>
      <c r="T301" s="185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6" t="s">
        <v>161</v>
      </c>
      <c r="AT301" s="186" t="s">
        <v>157</v>
      </c>
      <c r="AU301" s="186" t="s">
        <v>86</v>
      </c>
      <c r="AY301" s="19" t="s">
        <v>131</v>
      </c>
      <c r="BE301" s="187">
        <f>IF(N301="základní",J301,0)</f>
        <v>0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84</v>
      </c>
      <c r="BK301" s="187">
        <f>ROUND(I301*H301,2)</f>
        <v>0</v>
      </c>
      <c r="BL301" s="19" t="s">
        <v>138</v>
      </c>
      <c r="BM301" s="186" t="s">
        <v>889</v>
      </c>
    </row>
    <row r="302" spans="1:65" s="13" customFormat="1" x14ac:dyDescent="0.2">
      <c r="B302" s="188"/>
      <c r="C302" s="189"/>
      <c r="D302" s="190" t="s">
        <v>140</v>
      </c>
      <c r="E302" s="191" t="s">
        <v>28</v>
      </c>
      <c r="F302" s="192" t="s">
        <v>890</v>
      </c>
      <c r="G302" s="189"/>
      <c r="H302" s="191" t="s">
        <v>28</v>
      </c>
      <c r="I302" s="193"/>
      <c r="J302" s="189"/>
      <c r="K302" s="189"/>
      <c r="L302" s="194"/>
      <c r="M302" s="195"/>
      <c r="N302" s="196"/>
      <c r="O302" s="196"/>
      <c r="P302" s="196"/>
      <c r="Q302" s="196"/>
      <c r="R302" s="196"/>
      <c r="S302" s="196"/>
      <c r="T302" s="197"/>
      <c r="AT302" s="198" t="s">
        <v>140</v>
      </c>
      <c r="AU302" s="198" t="s">
        <v>86</v>
      </c>
      <c r="AV302" s="13" t="s">
        <v>84</v>
      </c>
      <c r="AW302" s="13" t="s">
        <v>36</v>
      </c>
      <c r="AX302" s="13" t="s">
        <v>76</v>
      </c>
      <c r="AY302" s="198" t="s">
        <v>131</v>
      </c>
    </row>
    <row r="303" spans="1:65" s="14" customFormat="1" x14ac:dyDescent="0.2">
      <c r="B303" s="199"/>
      <c r="C303" s="200"/>
      <c r="D303" s="190" t="s">
        <v>140</v>
      </c>
      <c r="E303" s="201" t="s">
        <v>28</v>
      </c>
      <c r="F303" s="202" t="s">
        <v>891</v>
      </c>
      <c r="G303" s="200"/>
      <c r="H303" s="203">
        <v>25.37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140</v>
      </c>
      <c r="AU303" s="209" t="s">
        <v>86</v>
      </c>
      <c r="AV303" s="14" t="s">
        <v>86</v>
      </c>
      <c r="AW303" s="14" t="s">
        <v>36</v>
      </c>
      <c r="AX303" s="14" t="s">
        <v>76</v>
      </c>
      <c r="AY303" s="209" t="s">
        <v>131</v>
      </c>
    </row>
    <row r="304" spans="1:65" s="14" customFormat="1" ht="22.5" x14ac:dyDescent="0.2">
      <c r="B304" s="199"/>
      <c r="C304" s="200"/>
      <c r="D304" s="190" t="s">
        <v>140</v>
      </c>
      <c r="E304" s="201" t="s">
        <v>28</v>
      </c>
      <c r="F304" s="202" t="s">
        <v>892</v>
      </c>
      <c r="G304" s="200"/>
      <c r="H304" s="203">
        <v>68.900000000000006</v>
      </c>
      <c r="I304" s="204"/>
      <c r="J304" s="200"/>
      <c r="K304" s="200"/>
      <c r="L304" s="205"/>
      <c r="M304" s="206"/>
      <c r="N304" s="207"/>
      <c r="O304" s="207"/>
      <c r="P304" s="207"/>
      <c r="Q304" s="207"/>
      <c r="R304" s="207"/>
      <c r="S304" s="207"/>
      <c r="T304" s="208"/>
      <c r="AT304" s="209" t="s">
        <v>140</v>
      </c>
      <c r="AU304" s="209" t="s">
        <v>86</v>
      </c>
      <c r="AV304" s="14" t="s">
        <v>86</v>
      </c>
      <c r="AW304" s="14" t="s">
        <v>36</v>
      </c>
      <c r="AX304" s="14" t="s">
        <v>76</v>
      </c>
      <c r="AY304" s="209" t="s">
        <v>131</v>
      </c>
    </row>
    <row r="305" spans="1:65" s="15" customFormat="1" x14ac:dyDescent="0.2">
      <c r="B305" s="210"/>
      <c r="C305" s="211"/>
      <c r="D305" s="190" t="s">
        <v>140</v>
      </c>
      <c r="E305" s="212" t="s">
        <v>28</v>
      </c>
      <c r="F305" s="213" t="s">
        <v>145</v>
      </c>
      <c r="G305" s="211"/>
      <c r="H305" s="214">
        <v>94.27</v>
      </c>
      <c r="I305" s="215"/>
      <c r="J305" s="211"/>
      <c r="K305" s="211"/>
      <c r="L305" s="216"/>
      <c r="M305" s="217"/>
      <c r="N305" s="218"/>
      <c r="O305" s="218"/>
      <c r="P305" s="218"/>
      <c r="Q305" s="218"/>
      <c r="R305" s="218"/>
      <c r="S305" s="218"/>
      <c r="T305" s="219"/>
      <c r="AT305" s="220" t="s">
        <v>140</v>
      </c>
      <c r="AU305" s="220" t="s">
        <v>86</v>
      </c>
      <c r="AV305" s="15" t="s">
        <v>138</v>
      </c>
      <c r="AW305" s="15" t="s">
        <v>36</v>
      </c>
      <c r="AX305" s="15" t="s">
        <v>84</v>
      </c>
      <c r="AY305" s="220" t="s">
        <v>131</v>
      </c>
    </row>
    <row r="306" spans="1:65" s="2" customFormat="1" ht="24" x14ac:dyDescent="0.2">
      <c r="A306" s="36"/>
      <c r="B306" s="37"/>
      <c r="C306" s="221" t="s">
        <v>310</v>
      </c>
      <c r="D306" s="221" t="s">
        <v>157</v>
      </c>
      <c r="E306" s="222" t="s">
        <v>893</v>
      </c>
      <c r="F306" s="223" t="s">
        <v>894</v>
      </c>
      <c r="G306" s="224" t="s">
        <v>148</v>
      </c>
      <c r="H306" s="225">
        <v>130.27000000000001</v>
      </c>
      <c r="I306" s="226"/>
      <c r="J306" s="227">
        <f>ROUND(I306*H306,2)</f>
        <v>0</v>
      </c>
      <c r="K306" s="223" t="s">
        <v>137</v>
      </c>
      <c r="L306" s="228"/>
      <c r="M306" s="229" t="s">
        <v>28</v>
      </c>
      <c r="N306" s="230" t="s">
        <v>47</v>
      </c>
      <c r="O306" s="66"/>
      <c r="P306" s="184">
        <f>O306*H306</f>
        <v>0</v>
      </c>
      <c r="Q306" s="184">
        <v>3.0000000000000001E-5</v>
      </c>
      <c r="R306" s="184">
        <f>Q306*H306</f>
        <v>3.9081000000000003E-3</v>
      </c>
      <c r="S306" s="184">
        <v>0</v>
      </c>
      <c r="T306" s="18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161</v>
      </c>
      <c r="AT306" s="186" t="s">
        <v>157</v>
      </c>
      <c r="AU306" s="186" t="s">
        <v>86</v>
      </c>
      <c r="AY306" s="19" t="s">
        <v>131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9" t="s">
        <v>84</v>
      </c>
      <c r="BK306" s="187">
        <f>ROUND(I306*H306,2)</f>
        <v>0</v>
      </c>
      <c r="BL306" s="19" t="s">
        <v>138</v>
      </c>
      <c r="BM306" s="186" t="s">
        <v>895</v>
      </c>
    </row>
    <row r="307" spans="1:65" s="13" customFormat="1" x14ac:dyDescent="0.2">
      <c r="B307" s="188"/>
      <c r="C307" s="189"/>
      <c r="D307" s="190" t="s">
        <v>140</v>
      </c>
      <c r="E307" s="191" t="s">
        <v>28</v>
      </c>
      <c r="F307" s="192" t="s">
        <v>890</v>
      </c>
      <c r="G307" s="189"/>
      <c r="H307" s="191" t="s">
        <v>28</v>
      </c>
      <c r="I307" s="193"/>
      <c r="J307" s="189"/>
      <c r="K307" s="189"/>
      <c r="L307" s="194"/>
      <c r="M307" s="195"/>
      <c r="N307" s="196"/>
      <c r="O307" s="196"/>
      <c r="P307" s="196"/>
      <c r="Q307" s="196"/>
      <c r="R307" s="196"/>
      <c r="S307" s="196"/>
      <c r="T307" s="197"/>
      <c r="AT307" s="198" t="s">
        <v>140</v>
      </c>
      <c r="AU307" s="198" t="s">
        <v>86</v>
      </c>
      <c r="AV307" s="13" t="s">
        <v>84</v>
      </c>
      <c r="AW307" s="13" t="s">
        <v>36</v>
      </c>
      <c r="AX307" s="13" t="s">
        <v>76</v>
      </c>
      <c r="AY307" s="198" t="s">
        <v>131</v>
      </c>
    </row>
    <row r="308" spans="1:65" s="14" customFormat="1" x14ac:dyDescent="0.2">
      <c r="B308" s="199"/>
      <c r="C308" s="200"/>
      <c r="D308" s="190" t="s">
        <v>140</v>
      </c>
      <c r="E308" s="201" t="s">
        <v>28</v>
      </c>
      <c r="F308" s="202" t="s">
        <v>891</v>
      </c>
      <c r="G308" s="200"/>
      <c r="H308" s="203">
        <v>25.37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140</v>
      </c>
      <c r="AU308" s="209" t="s">
        <v>86</v>
      </c>
      <c r="AV308" s="14" t="s">
        <v>86</v>
      </c>
      <c r="AW308" s="14" t="s">
        <v>36</v>
      </c>
      <c r="AX308" s="14" t="s">
        <v>76</v>
      </c>
      <c r="AY308" s="209" t="s">
        <v>131</v>
      </c>
    </row>
    <row r="309" spans="1:65" s="14" customFormat="1" ht="22.5" x14ac:dyDescent="0.2">
      <c r="B309" s="199"/>
      <c r="C309" s="200"/>
      <c r="D309" s="190" t="s">
        <v>140</v>
      </c>
      <c r="E309" s="201" t="s">
        <v>28</v>
      </c>
      <c r="F309" s="202" t="s">
        <v>892</v>
      </c>
      <c r="G309" s="200"/>
      <c r="H309" s="203">
        <v>68.900000000000006</v>
      </c>
      <c r="I309" s="204"/>
      <c r="J309" s="200"/>
      <c r="K309" s="200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140</v>
      </c>
      <c r="AU309" s="209" t="s">
        <v>86</v>
      </c>
      <c r="AV309" s="14" t="s">
        <v>86</v>
      </c>
      <c r="AW309" s="14" t="s">
        <v>36</v>
      </c>
      <c r="AX309" s="14" t="s">
        <v>76</v>
      </c>
      <c r="AY309" s="209" t="s">
        <v>131</v>
      </c>
    </row>
    <row r="310" spans="1:65" s="14" customFormat="1" x14ac:dyDescent="0.2">
      <c r="B310" s="199"/>
      <c r="C310" s="200"/>
      <c r="D310" s="190" t="s">
        <v>140</v>
      </c>
      <c r="E310" s="201" t="s">
        <v>28</v>
      </c>
      <c r="F310" s="202" t="s">
        <v>896</v>
      </c>
      <c r="G310" s="200"/>
      <c r="H310" s="203">
        <v>36</v>
      </c>
      <c r="I310" s="204"/>
      <c r="J310" s="200"/>
      <c r="K310" s="200"/>
      <c r="L310" s="205"/>
      <c r="M310" s="206"/>
      <c r="N310" s="207"/>
      <c r="O310" s="207"/>
      <c r="P310" s="207"/>
      <c r="Q310" s="207"/>
      <c r="R310" s="207"/>
      <c r="S310" s="207"/>
      <c r="T310" s="208"/>
      <c r="AT310" s="209" t="s">
        <v>140</v>
      </c>
      <c r="AU310" s="209" t="s">
        <v>86</v>
      </c>
      <c r="AV310" s="14" t="s">
        <v>86</v>
      </c>
      <c r="AW310" s="14" t="s">
        <v>36</v>
      </c>
      <c r="AX310" s="14" t="s">
        <v>76</v>
      </c>
      <c r="AY310" s="209" t="s">
        <v>131</v>
      </c>
    </row>
    <row r="311" spans="1:65" s="15" customFormat="1" x14ac:dyDescent="0.2">
      <c r="B311" s="210"/>
      <c r="C311" s="211"/>
      <c r="D311" s="190" t="s">
        <v>140</v>
      </c>
      <c r="E311" s="212" t="s">
        <v>28</v>
      </c>
      <c r="F311" s="213" t="s">
        <v>145</v>
      </c>
      <c r="G311" s="211"/>
      <c r="H311" s="214">
        <v>130.27000000000001</v>
      </c>
      <c r="I311" s="215"/>
      <c r="J311" s="211"/>
      <c r="K311" s="211"/>
      <c r="L311" s="216"/>
      <c r="M311" s="217"/>
      <c r="N311" s="218"/>
      <c r="O311" s="218"/>
      <c r="P311" s="218"/>
      <c r="Q311" s="218"/>
      <c r="R311" s="218"/>
      <c r="S311" s="218"/>
      <c r="T311" s="219"/>
      <c r="AT311" s="220" t="s">
        <v>140</v>
      </c>
      <c r="AU311" s="220" t="s">
        <v>86</v>
      </c>
      <c r="AV311" s="15" t="s">
        <v>138</v>
      </c>
      <c r="AW311" s="15" t="s">
        <v>36</v>
      </c>
      <c r="AX311" s="15" t="s">
        <v>84</v>
      </c>
      <c r="AY311" s="220" t="s">
        <v>131</v>
      </c>
    </row>
    <row r="312" spans="1:65" s="2" customFormat="1" ht="24" x14ac:dyDescent="0.2">
      <c r="A312" s="36"/>
      <c r="B312" s="37"/>
      <c r="C312" s="221" t="s">
        <v>294</v>
      </c>
      <c r="D312" s="221" t="s">
        <v>157</v>
      </c>
      <c r="E312" s="222" t="s">
        <v>897</v>
      </c>
      <c r="F312" s="223" t="s">
        <v>898</v>
      </c>
      <c r="G312" s="224" t="s">
        <v>148</v>
      </c>
      <c r="H312" s="225">
        <v>8</v>
      </c>
      <c r="I312" s="226"/>
      <c r="J312" s="227">
        <f>ROUND(I312*H312,2)</f>
        <v>0</v>
      </c>
      <c r="K312" s="223" t="s">
        <v>137</v>
      </c>
      <c r="L312" s="228"/>
      <c r="M312" s="229" t="s">
        <v>28</v>
      </c>
      <c r="N312" s="230" t="s">
        <v>47</v>
      </c>
      <c r="O312" s="66"/>
      <c r="P312" s="184">
        <f>O312*H312</f>
        <v>0</v>
      </c>
      <c r="Q312" s="184">
        <v>5.0000000000000001E-4</v>
      </c>
      <c r="R312" s="184">
        <f>Q312*H312</f>
        <v>4.0000000000000001E-3</v>
      </c>
      <c r="S312" s="184">
        <v>0</v>
      </c>
      <c r="T312" s="185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6" t="s">
        <v>161</v>
      </c>
      <c r="AT312" s="186" t="s">
        <v>157</v>
      </c>
      <c r="AU312" s="186" t="s">
        <v>86</v>
      </c>
      <c r="AY312" s="19" t="s">
        <v>131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9" t="s">
        <v>84</v>
      </c>
      <c r="BK312" s="187">
        <f>ROUND(I312*H312,2)</f>
        <v>0</v>
      </c>
      <c r="BL312" s="19" t="s">
        <v>138</v>
      </c>
      <c r="BM312" s="186" t="s">
        <v>899</v>
      </c>
    </row>
    <row r="313" spans="1:65" s="2" customFormat="1" ht="24" x14ac:dyDescent="0.2">
      <c r="A313" s="36"/>
      <c r="B313" s="37"/>
      <c r="C313" s="221" t="s">
        <v>298</v>
      </c>
      <c r="D313" s="221" t="s">
        <v>157</v>
      </c>
      <c r="E313" s="222" t="s">
        <v>900</v>
      </c>
      <c r="F313" s="223" t="s">
        <v>901</v>
      </c>
      <c r="G313" s="224" t="s">
        <v>148</v>
      </c>
      <c r="H313" s="225">
        <v>28.82</v>
      </c>
      <c r="I313" s="226"/>
      <c r="J313" s="227">
        <f>ROUND(I313*H313,2)</f>
        <v>0</v>
      </c>
      <c r="K313" s="223" t="s">
        <v>137</v>
      </c>
      <c r="L313" s="228"/>
      <c r="M313" s="229" t="s">
        <v>28</v>
      </c>
      <c r="N313" s="230" t="s">
        <v>47</v>
      </c>
      <c r="O313" s="66"/>
      <c r="P313" s="184">
        <f>O313*H313</f>
        <v>0</v>
      </c>
      <c r="Q313" s="184">
        <v>2.9999999999999997E-4</v>
      </c>
      <c r="R313" s="184">
        <f>Q313*H313</f>
        <v>8.6459999999999992E-3</v>
      </c>
      <c r="S313" s="184">
        <v>0</v>
      </c>
      <c r="T313" s="185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6" t="s">
        <v>161</v>
      </c>
      <c r="AT313" s="186" t="s">
        <v>157</v>
      </c>
      <c r="AU313" s="186" t="s">
        <v>86</v>
      </c>
      <c r="AY313" s="19" t="s">
        <v>131</v>
      </c>
      <c r="BE313" s="187">
        <f>IF(N313="základní",J313,0)</f>
        <v>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84</v>
      </c>
      <c r="BK313" s="187">
        <f>ROUND(I313*H313,2)</f>
        <v>0</v>
      </c>
      <c r="BL313" s="19" t="s">
        <v>138</v>
      </c>
      <c r="BM313" s="186" t="s">
        <v>902</v>
      </c>
    </row>
    <row r="314" spans="1:65" s="13" customFormat="1" x14ac:dyDescent="0.2">
      <c r="B314" s="188"/>
      <c r="C314" s="189"/>
      <c r="D314" s="190" t="s">
        <v>140</v>
      </c>
      <c r="E314" s="191" t="s">
        <v>28</v>
      </c>
      <c r="F314" s="192" t="s">
        <v>890</v>
      </c>
      <c r="G314" s="189"/>
      <c r="H314" s="191" t="s">
        <v>28</v>
      </c>
      <c r="I314" s="193"/>
      <c r="J314" s="189"/>
      <c r="K314" s="189"/>
      <c r="L314" s="194"/>
      <c r="M314" s="195"/>
      <c r="N314" s="196"/>
      <c r="O314" s="196"/>
      <c r="P314" s="196"/>
      <c r="Q314" s="196"/>
      <c r="R314" s="196"/>
      <c r="S314" s="196"/>
      <c r="T314" s="197"/>
      <c r="AT314" s="198" t="s">
        <v>140</v>
      </c>
      <c r="AU314" s="198" t="s">
        <v>86</v>
      </c>
      <c r="AV314" s="13" t="s">
        <v>84</v>
      </c>
      <c r="AW314" s="13" t="s">
        <v>36</v>
      </c>
      <c r="AX314" s="13" t="s">
        <v>76</v>
      </c>
      <c r="AY314" s="198" t="s">
        <v>131</v>
      </c>
    </row>
    <row r="315" spans="1:65" s="14" customFormat="1" x14ac:dyDescent="0.2">
      <c r="B315" s="199"/>
      <c r="C315" s="200"/>
      <c r="D315" s="190" t="s">
        <v>140</v>
      </c>
      <c r="E315" s="201" t="s">
        <v>28</v>
      </c>
      <c r="F315" s="202" t="s">
        <v>903</v>
      </c>
      <c r="G315" s="200"/>
      <c r="H315" s="203">
        <v>7.17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140</v>
      </c>
      <c r="AU315" s="209" t="s">
        <v>86</v>
      </c>
      <c r="AV315" s="14" t="s">
        <v>86</v>
      </c>
      <c r="AW315" s="14" t="s">
        <v>36</v>
      </c>
      <c r="AX315" s="14" t="s">
        <v>76</v>
      </c>
      <c r="AY315" s="209" t="s">
        <v>131</v>
      </c>
    </row>
    <row r="316" spans="1:65" s="14" customFormat="1" x14ac:dyDescent="0.2">
      <c r="B316" s="199"/>
      <c r="C316" s="200"/>
      <c r="D316" s="190" t="s">
        <v>140</v>
      </c>
      <c r="E316" s="201" t="s">
        <v>28</v>
      </c>
      <c r="F316" s="202" t="s">
        <v>904</v>
      </c>
      <c r="G316" s="200"/>
      <c r="H316" s="203">
        <v>21.65</v>
      </c>
      <c r="I316" s="204"/>
      <c r="J316" s="200"/>
      <c r="K316" s="200"/>
      <c r="L316" s="205"/>
      <c r="M316" s="206"/>
      <c r="N316" s="207"/>
      <c r="O316" s="207"/>
      <c r="P316" s="207"/>
      <c r="Q316" s="207"/>
      <c r="R316" s="207"/>
      <c r="S316" s="207"/>
      <c r="T316" s="208"/>
      <c r="AT316" s="209" t="s">
        <v>140</v>
      </c>
      <c r="AU316" s="209" t="s">
        <v>86</v>
      </c>
      <c r="AV316" s="14" t="s">
        <v>86</v>
      </c>
      <c r="AW316" s="14" t="s">
        <v>36</v>
      </c>
      <c r="AX316" s="14" t="s">
        <v>76</v>
      </c>
      <c r="AY316" s="209" t="s">
        <v>131</v>
      </c>
    </row>
    <row r="317" spans="1:65" s="15" customFormat="1" x14ac:dyDescent="0.2">
      <c r="B317" s="210"/>
      <c r="C317" s="211"/>
      <c r="D317" s="190" t="s">
        <v>140</v>
      </c>
      <c r="E317" s="212" t="s">
        <v>28</v>
      </c>
      <c r="F317" s="213" t="s">
        <v>145</v>
      </c>
      <c r="G317" s="211"/>
      <c r="H317" s="214">
        <v>28.82</v>
      </c>
      <c r="I317" s="215"/>
      <c r="J317" s="211"/>
      <c r="K317" s="211"/>
      <c r="L317" s="216"/>
      <c r="M317" s="217"/>
      <c r="N317" s="218"/>
      <c r="O317" s="218"/>
      <c r="P317" s="218"/>
      <c r="Q317" s="218"/>
      <c r="R317" s="218"/>
      <c r="S317" s="218"/>
      <c r="T317" s="219"/>
      <c r="AT317" s="220" t="s">
        <v>140</v>
      </c>
      <c r="AU317" s="220" t="s">
        <v>86</v>
      </c>
      <c r="AV317" s="15" t="s">
        <v>138</v>
      </c>
      <c r="AW317" s="15" t="s">
        <v>36</v>
      </c>
      <c r="AX317" s="15" t="s">
        <v>84</v>
      </c>
      <c r="AY317" s="220" t="s">
        <v>131</v>
      </c>
    </row>
    <row r="318" spans="1:65" s="2" customFormat="1" ht="24" x14ac:dyDescent="0.2">
      <c r="A318" s="36"/>
      <c r="B318" s="37"/>
      <c r="C318" s="221" t="s">
        <v>306</v>
      </c>
      <c r="D318" s="221" t="s">
        <v>157</v>
      </c>
      <c r="E318" s="222" t="s">
        <v>905</v>
      </c>
      <c r="F318" s="223" t="s">
        <v>906</v>
      </c>
      <c r="G318" s="224" t="s">
        <v>148</v>
      </c>
      <c r="H318" s="225">
        <v>28.82</v>
      </c>
      <c r="I318" s="226"/>
      <c r="J318" s="227">
        <f>ROUND(I318*H318,2)</f>
        <v>0</v>
      </c>
      <c r="K318" s="223" t="s">
        <v>137</v>
      </c>
      <c r="L318" s="228"/>
      <c r="M318" s="229" t="s">
        <v>28</v>
      </c>
      <c r="N318" s="230" t="s">
        <v>47</v>
      </c>
      <c r="O318" s="66"/>
      <c r="P318" s="184">
        <f>O318*H318</f>
        <v>0</v>
      </c>
      <c r="Q318" s="184">
        <v>2.0000000000000001E-4</v>
      </c>
      <c r="R318" s="184">
        <f>Q318*H318</f>
        <v>5.764E-3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161</v>
      </c>
      <c r="AT318" s="186" t="s">
        <v>157</v>
      </c>
      <c r="AU318" s="186" t="s">
        <v>86</v>
      </c>
      <c r="AY318" s="19" t="s">
        <v>131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84</v>
      </c>
      <c r="BK318" s="187">
        <f>ROUND(I318*H318,2)</f>
        <v>0</v>
      </c>
      <c r="BL318" s="19" t="s">
        <v>138</v>
      </c>
      <c r="BM318" s="186" t="s">
        <v>907</v>
      </c>
    </row>
    <row r="319" spans="1:65" s="13" customFormat="1" x14ac:dyDescent="0.2">
      <c r="B319" s="188"/>
      <c r="C319" s="189"/>
      <c r="D319" s="190" t="s">
        <v>140</v>
      </c>
      <c r="E319" s="191" t="s">
        <v>28</v>
      </c>
      <c r="F319" s="192" t="s">
        <v>890</v>
      </c>
      <c r="G319" s="189"/>
      <c r="H319" s="191" t="s">
        <v>28</v>
      </c>
      <c r="I319" s="193"/>
      <c r="J319" s="189"/>
      <c r="K319" s="189"/>
      <c r="L319" s="194"/>
      <c r="M319" s="195"/>
      <c r="N319" s="196"/>
      <c r="O319" s="196"/>
      <c r="P319" s="196"/>
      <c r="Q319" s="196"/>
      <c r="R319" s="196"/>
      <c r="S319" s="196"/>
      <c r="T319" s="197"/>
      <c r="AT319" s="198" t="s">
        <v>140</v>
      </c>
      <c r="AU319" s="198" t="s">
        <v>86</v>
      </c>
      <c r="AV319" s="13" t="s">
        <v>84</v>
      </c>
      <c r="AW319" s="13" t="s">
        <v>36</v>
      </c>
      <c r="AX319" s="13" t="s">
        <v>76</v>
      </c>
      <c r="AY319" s="198" t="s">
        <v>131</v>
      </c>
    </row>
    <row r="320" spans="1:65" s="14" customFormat="1" x14ac:dyDescent="0.2">
      <c r="B320" s="199"/>
      <c r="C320" s="200"/>
      <c r="D320" s="190" t="s">
        <v>140</v>
      </c>
      <c r="E320" s="201" t="s">
        <v>28</v>
      </c>
      <c r="F320" s="202" t="s">
        <v>903</v>
      </c>
      <c r="G320" s="200"/>
      <c r="H320" s="203">
        <v>7.17</v>
      </c>
      <c r="I320" s="204"/>
      <c r="J320" s="200"/>
      <c r="K320" s="200"/>
      <c r="L320" s="205"/>
      <c r="M320" s="206"/>
      <c r="N320" s="207"/>
      <c r="O320" s="207"/>
      <c r="P320" s="207"/>
      <c r="Q320" s="207"/>
      <c r="R320" s="207"/>
      <c r="S320" s="207"/>
      <c r="T320" s="208"/>
      <c r="AT320" s="209" t="s">
        <v>140</v>
      </c>
      <c r="AU320" s="209" t="s">
        <v>86</v>
      </c>
      <c r="AV320" s="14" t="s">
        <v>86</v>
      </c>
      <c r="AW320" s="14" t="s">
        <v>36</v>
      </c>
      <c r="AX320" s="14" t="s">
        <v>76</v>
      </c>
      <c r="AY320" s="209" t="s">
        <v>131</v>
      </c>
    </row>
    <row r="321" spans="1:65" s="14" customFormat="1" x14ac:dyDescent="0.2">
      <c r="B321" s="199"/>
      <c r="C321" s="200"/>
      <c r="D321" s="190" t="s">
        <v>140</v>
      </c>
      <c r="E321" s="201" t="s">
        <v>28</v>
      </c>
      <c r="F321" s="202" t="s">
        <v>904</v>
      </c>
      <c r="G321" s="200"/>
      <c r="H321" s="203">
        <v>21.65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140</v>
      </c>
      <c r="AU321" s="209" t="s">
        <v>86</v>
      </c>
      <c r="AV321" s="14" t="s">
        <v>86</v>
      </c>
      <c r="AW321" s="14" t="s">
        <v>36</v>
      </c>
      <c r="AX321" s="14" t="s">
        <v>76</v>
      </c>
      <c r="AY321" s="209" t="s">
        <v>131</v>
      </c>
    </row>
    <row r="322" spans="1:65" s="15" customFormat="1" x14ac:dyDescent="0.2">
      <c r="B322" s="210"/>
      <c r="C322" s="211"/>
      <c r="D322" s="190" t="s">
        <v>140</v>
      </c>
      <c r="E322" s="212" t="s">
        <v>28</v>
      </c>
      <c r="F322" s="213" t="s">
        <v>145</v>
      </c>
      <c r="G322" s="211"/>
      <c r="H322" s="214">
        <v>28.82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140</v>
      </c>
      <c r="AU322" s="220" t="s">
        <v>86</v>
      </c>
      <c r="AV322" s="15" t="s">
        <v>138</v>
      </c>
      <c r="AW322" s="15" t="s">
        <v>36</v>
      </c>
      <c r="AX322" s="15" t="s">
        <v>84</v>
      </c>
      <c r="AY322" s="220" t="s">
        <v>131</v>
      </c>
    </row>
    <row r="323" spans="1:65" s="2" customFormat="1" ht="36" x14ac:dyDescent="0.2">
      <c r="A323" s="36"/>
      <c r="B323" s="37"/>
      <c r="C323" s="175" t="s">
        <v>908</v>
      </c>
      <c r="D323" s="175" t="s">
        <v>133</v>
      </c>
      <c r="E323" s="176" t="s">
        <v>909</v>
      </c>
      <c r="F323" s="177" t="s">
        <v>910</v>
      </c>
      <c r="G323" s="178" t="s">
        <v>136</v>
      </c>
      <c r="H323" s="179">
        <v>20.375</v>
      </c>
      <c r="I323" s="180"/>
      <c r="J323" s="181">
        <f>ROUND(I323*H323,2)</f>
        <v>0</v>
      </c>
      <c r="K323" s="177" t="s">
        <v>137</v>
      </c>
      <c r="L323" s="41"/>
      <c r="M323" s="182" t="s">
        <v>28</v>
      </c>
      <c r="N323" s="183" t="s">
        <v>47</v>
      </c>
      <c r="O323" s="66"/>
      <c r="P323" s="184">
        <f>O323*H323</f>
        <v>0</v>
      </c>
      <c r="Q323" s="184">
        <v>3.6800000000000001E-3</v>
      </c>
      <c r="R323" s="184">
        <f>Q323*H323</f>
        <v>7.4980000000000005E-2</v>
      </c>
      <c r="S323" s="184">
        <v>0</v>
      </c>
      <c r="T323" s="18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138</v>
      </c>
      <c r="AT323" s="186" t="s">
        <v>133</v>
      </c>
      <c r="AU323" s="186" t="s">
        <v>86</v>
      </c>
      <c r="AY323" s="19" t="s">
        <v>131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9" t="s">
        <v>84</v>
      </c>
      <c r="BK323" s="187">
        <f>ROUND(I323*H323,2)</f>
        <v>0</v>
      </c>
      <c r="BL323" s="19" t="s">
        <v>138</v>
      </c>
      <c r="BM323" s="186" t="s">
        <v>911</v>
      </c>
    </row>
    <row r="324" spans="1:65" s="13" customFormat="1" x14ac:dyDescent="0.2">
      <c r="B324" s="188"/>
      <c r="C324" s="189"/>
      <c r="D324" s="190" t="s">
        <v>140</v>
      </c>
      <c r="E324" s="191" t="s">
        <v>28</v>
      </c>
      <c r="F324" s="192" t="s">
        <v>912</v>
      </c>
      <c r="G324" s="189"/>
      <c r="H324" s="191" t="s">
        <v>28</v>
      </c>
      <c r="I324" s="193"/>
      <c r="J324" s="189"/>
      <c r="K324" s="189"/>
      <c r="L324" s="194"/>
      <c r="M324" s="195"/>
      <c r="N324" s="196"/>
      <c r="O324" s="196"/>
      <c r="P324" s="196"/>
      <c r="Q324" s="196"/>
      <c r="R324" s="196"/>
      <c r="S324" s="196"/>
      <c r="T324" s="197"/>
      <c r="AT324" s="198" t="s">
        <v>140</v>
      </c>
      <c r="AU324" s="198" t="s">
        <v>86</v>
      </c>
      <c r="AV324" s="13" t="s">
        <v>84</v>
      </c>
      <c r="AW324" s="13" t="s">
        <v>36</v>
      </c>
      <c r="AX324" s="13" t="s">
        <v>76</v>
      </c>
      <c r="AY324" s="198" t="s">
        <v>131</v>
      </c>
    </row>
    <row r="325" spans="1:65" s="14" customFormat="1" x14ac:dyDescent="0.2">
      <c r="B325" s="199"/>
      <c r="C325" s="200"/>
      <c r="D325" s="190" t="s">
        <v>140</v>
      </c>
      <c r="E325" s="201" t="s">
        <v>913</v>
      </c>
      <c r="F325" s="202" t="s">
        <v>914</v>
      </c>
      <c r="G325" s="200"/>
      <c r="H325" s="203">
        <v>20.375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140</v>
      </c>
      <c r="AU325" s="209" t="s">
        <v>86</v>
      </c>
      <c r="AV325" s="14" t="s">
        <v>86</v>
      </c>
      <c r="AW325" s="14" t="s">
        <v>36</v>
      </c>
      <c r="AX325" s="14" t="s">
        <v>84</v>
      </c>
      <c r="AY325" s="209" t="s">
        <v>131</v>
      </c>
    </row>
    <row r="326" spans="1:65" s="2" customFormat="1" ht="33" customHeight="1" x14ac:dyDescent="0.2">
      <c r="A326" s="36"/>
      <c r="B326" s="37"/>
      <c r="C326" s="175" t="s">
        <v>915</v>
      </c>
      <c r="D326" s="175" t="s">
        <v>133</v>
      </c>
      <c r="E326" s="176" t="s">
        <v>916</v>
      </c>
      <c r="F326" s="177" t="s">
        <v>917</v>
      </c>
      <c r="G326" s="178" t="s">
        <v>136</v>
      </c>
      <c r="H326" s="179">
        <v>248.96199999999999</v>
      </c>
      <c r="I326" s="180"/>
      <c r="J326" s="181">
        <f>ROUND(I326*H326,2)</f>
        <v>0</v>
      </c>
      <c r="K326" s="177" t="s">
        <v>137</v>
      </c>
      <c r="L326" s="41"/>
      <c r="M326" s="182" t="s">
        <v>28</v>
      </c>
      <c r="N326" s="183" t="s">
        <v>47</v>
      </c>
      <c r="O326" s="66"/>
      <c r="P326" s="184">
        <f>O326*H326</f>
        <v>0</v>
      </c>
      <c r="Q326" s="184">
        <v>2.5000000000000001E-2</v>
      </c>
      <c r="R326" s="184">
        <f>Q326*H326</f>
        <v>6.2240500000000001</v>
      </c>
      <c r="S326" s="184">
        <v>0</v>
      </c>
      <c r="T326" s="185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6" t="s">
        <v>138</v>
      </c>
      <c r="AT326" s="186" t="s">
        <v>133</v>
      </c>
      <c r="AU326" s="186" t="s">
        <v>86</v>
      </c>
      <c r="AY326" s="19" t="s">
        <v>131</v>
      </c>
      <c r="BE326" s="187">
        <f>IF(N326="základní",J326,0)</f>
        <v>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84</v>
      </c>
      <c r="BK326" s="187">
        <f>ROUND(I326*H326,2)</f>
        <v>0</v>
      </c>
      <c r="BL326" s="19" t="s">
        <v>138</v>
      </c>
      <c r="BM326" s="186" t="s">
        <v>918</v>
      </c>
    </row>
    <row r="327" spans="1:65" s="14" customFormat="1" x14ac:dyDescent="0.2">
      <c r="B327" s="199"/>
      <c r="C327" s="200"/>
      <c r="D327" s="190" t="s">
        <v>140</v>
      </c>
      <c r="E327" s="201" t="s">
        <v>28</v>
      </c>
      <c r="F327" s="202" t="s">
        <v>881</v>
      </c>
      <c r="G327" s="200"/>
      <c r="H327" s="203">
        <v>78.018000000000001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140</v>
      </c>
      <c r="AU327" s="209" t="s">
        <v>86</v>
      </c>
      <c r="AV327" s="14" t="s">
        <v>86</v>
      </c>
      <c r="AW327" s="14" t="s">
        <v>36</v>
      </c>
      <c r="AX327" s="14" t="s">
        <v>76</v>
      </c>
      <c r="AY327" s="209" t="s">
        <v>131</v>
      </c>
    </row>
    <row r="328" spans="1:65" s="14" customFormat="1" x14ac:dyDescent="0.2">
      <c r="B328" s="199"/>
      <c r="C328" s="200"/>
      <c r="D328" s="190" t="s">
        <v>140</v>
      </c>
      <c r="E328" s="201" t="s">
        <v>28</v>
      </c>
      <c r="F328" s="202" t="s">
        <v>882</v>
      </c>
      <c r="G328" s="200"/>
      <c r="H328" s="203">
        <v>170.94399999999999</v>
      </c>
      <c r="I328" s="204"/>
      <c r="J328" s="200"/>
      <c r="K328" s="200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140</v>
      </c>
      <c r="AU328" s="209" t="s">
        <v>86</v>
      </c>
      <c r="AV328" s="14" t="s">
        <v>86</v>
      </c>
      <c r="AW328" s="14" t="s">
        <v>36</v>
      </c>
      <c r="AX328" s="14" t="s">
        <v>76</v>
      </c>
      <c r="AY328" s="209" t="s">
        <v>131</v>
      </c>
    </row>
    <row r="329" spans="1:65" s="15" customFormat="1" x14ac:dyDescent="0.2">
      <c r="B329" s="210"/>
      <c r="C329" s="211"/>
      <c r="D329" s="190" t="s">
        <v>140</v>
      </c>
      <c r="E329" s="212" t="s">
        <v>28</v>
      </c>
      <c r="F329" s="213" t="s">
        <v>145</v>
      </c>
      <c r="G329" s="211"/>
      <c r="H329" s="214">
        <v>248.96199999999999</v>
      </c>
      <c r="I329" s="215"/>
      <c r="J329" s="211"/>
      <c r="K329" s="211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140</v>
      </c>
      <c r="AU329" s="220" t="s">
        <v>86</v>
      </c>
      <c r="AV329" s="15" t="s">
        <v>138</v>
      </c>
      <c r="AW329" s="15" t="s">
        <v>36</v>
      </c>
      <c r="AX329" s="15" t="s">
        <v>84</v>
      </c>
      <c r="AY329" s="220" t="s">
        <v>131</v>
      </c>
    </row>
    <row r="330" spans="1:65" s="2" customFormat="1" ht="24" x14ac:dyDescent="0.2">
      <c r="A330" s="36"/>
      <c r="B330" s="37"/>
      <c r="C330" s="175" t="s">
        <v>919</v>
      </c>
      <c r="D330" s="175" t="s">
        <v>133</v>
      </c>
      <c r="E330" s="176" t="s">
        <v>920</v>
      </c>
      <c r="F330" s="177" t="s">
        <v>921</v>
      </c>
      <c r="G330" s="178" t="s">
        <v>136</v>
      </c>
      <c r="H330" s="179">
        <v>131.33000000000001</v>
      </c>
      <c r="I330" s="180"/>
      <c r="J330" s="181">
        <f>ROUND(I330*H330,2)</f>
        <v>0</v>
      </c>
      <c r="K330" s="177" t="s">
        <v>137</v>
      </c>
      <c r="L330" s="41"/>
      <c r="M330" s="182" t="s">
        <v>28</v>
      </c>
      <c r="N330" s="183" t="s">
        <v>47</v>
      </c>
      <c r="O330" s="66"/>
      <c r="P330" s="184">
        <f>O330*H330</f>
        <v>0</v>
      </c>
      <c r="Q330" s="184">
        <v>0.11219999999999999</v>
      </c>
      <c r="R330" s="184">
        <f>Q330*H330</f>
        <v>14.735226000000001</v>
      </c>
      <c r="S330" s="184">
        <v>0</v>
      </c>
      <c r="T330" s="185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86" t="s">
        <v>138</v>
      </c>
      <c r="AT330" s="186" t="s">
        <v>133</v>
      </c>
      <c r="AU330" s="186" t="s">
        <v>86</v>
      </c>
      <c r="AY330" s="19" t="s">
        <v>131</v>
      </c>
      <c r="BE330" s="187">
        <f>IF(N330="základní",J330,0)</f>
        <v>0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84</v>
      </c>
      <c r="BK330" s="187">
        <f>ROUND(I330*H330,2)</f>
        <v>0</v>
      </c>
      <c r="BL330" s="19" t="s">
        <v>138</v>
      </c>
      <c r="BM330" s="186" t="s">
        <v>922</v>
      </c>
    </row>
    <row r="331" spans="1:65" s="14" customFormat="1" x14ac:dyDescent="0.2">
      <c r="B331" s="199"/>
      <c r="C331" s="200"/>
      <c r="D331" s="190" t="s">
        <v>140</v>
      </c>
      <c r="E331" s="201" t="s">
        <v>28</v>
      </c>
      <c r="F331" s="202" t="s">
        <v>547</v>
      </c>
      <c r="G331" s="200"/>
      <c r="H331" s="203">
        <v>131.33000000000001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140</v>
      </c>
      <c r="AU331" s="209" t="s">
        <v>86</v>
      </c>
      <c r="AV331" s="14" t="s">
        <v>86</v>
      </c>
      <c r="AW331" s="14" t="s">
        <v>36</v>
      </c>
      <c r="AX331" s="14" t="s">
        <v>84</v>
      </c>
      <c r="AY331" s="209" t="s">
        <v>131</v>
      </c>
    </row>
    <row r="332" spans="1:65" s="2" customFormat="1" ht="36" x14ac:dyDescent="0.2">
      <c r="A332" s="36"/>
      <c r="B332" s="37"/>
      <c r="C332" s="175" t="s">
        <v>923</v>
      </c>
      <c r="D332" s="175" t="s">
        <v>133</v>
      </c>
      <c r="E332" s="176" t="s">
        <v>924</v>
      </c>
      <c r="F332" s="177" t="s">
        <v>925</v>
      </c>
      <c r="G332" s="178" t="s">
        <v>136</v>
      </c>
      <c r="H332" s="179">
        <v>131.33000000000001</v>
      </c>
      <c r="I332" s="180"/>
      <c r="J332" s="181">
        <f>ROUND(I332*H332,2)</f>
        <v>0</v>
      </c>
      <c r="K332" s="177" t="s">
        <v>137</v>
      </c>
      <c r="L332" s="41"/>
      <c r="M332" s="182" t="s">
        <v>28</v>
      </c>
      <c r="N332" s="183" t="s">
        <v>47</v>
      </c>
      <c r="O332" s="66"/>
      <c r="P332" s="184">
        <f>O332*H332</f>
        <v>0</v>
      </c>
      <c r="Q332" s="184">
        <v>1.1220000000000001E-2</v>
      </c>
      <c r="R332" s="184">
        <f>Q332*H332</f>
        <v>1.4735226000000003</v>
      </c>
      <c r="S332" s="184">
        <v>0</v>
      </c>
      <c r="T332" s="185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86" t="s">
        <v>138</v>
      </c>
      <c r="AT332" s="186" t="s">
        <v>133</v>
      </c>
      <c r="AU332" s="186" t="s">
        <v>86</v>
      </c>
      <c r="AY332" s="19" t="s">
        <v>131</v>
      </c>
      <c r="BE332" s="187">
        <f>IF(N332="základní",J332,0)</f>
        <v>0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84</v>
      </c>
      <c r="BK332" s="187">
        <f>ROUND(I332*H332,2)</f>
        <v>0</v>
      </c>
      <c r="BL332" s="19" t="s">
        <v>138</v>
      </c>
      <c r="BM332" s="186" t="s">
        <v>926</v>
      </c>
    </row>
    <row r="333" spans="1:65" s="2" customFormat="1" ht="24" x14ac:dyDescent="0.2">
      <c r="A333" s="36"/>
      <c r="B333" s="37"/>
      <c r="C333" s="175" t="s">
        <v>927</v>
      </c>
      <c r="D333" s="175" t="s">
        <v>133</v>
      </c>
      <c r="E333" s="176" t="s">
        <v>928</v>
      </c>
      <c r="F333" s="177" t="s">
        <v>929</v>
      </c>
      <c r="G333" s="178" t="s">
        <v>136</v>
      </c>
      <c r="H333" s="179">
        <v>131.33000000000001</v>
      </c>
      <c r="I333" s="180"/>
      <c r="J333" s="181">
        <f>ROUND(I333*H333,2)</f>
        <v>0</v>
      </c>
      <c r="K333" s="177" t="s">
        <v>137</v>
      </c>
      <c r="L333" s="41"/>
      <c r="M333" s="182" t="s">
        <v>28</v>
      </c>
      <c r="N333" s="183" t="s">
        <v>47</v>
      </c>
      <c r="O333" s="66"/>
      <c r="P333" s="184">
        <f>O333*H333</f>
        <v>0</v>
      </c>
      <c r="Q333" s="184">
        <v>0</v>
      </c>
      <c r="R333" s="184">
        <f>Q333*H333</f>
        <v>0</v>
      </c>
      <c r="S333" s="184">
        <v>0</v>
      </c>
      <c r="T333" s="185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6" t="s">
        <v>138</v>
      </c>
      <c r="AT333" s="186" t="s">
        <v>133</v>
      </c>
      <c r="AU333" s="186" t="s">
        <v>86</v>
      </c>
      <c r="AY333" s="19" t="s">
        <v>131</v>
      </c>
      <c r="BE333" s="187">
        <f>IF(N333="základní",J333,0)</f>
        <v>0</v>
      </c>
      <c r="BF333" s="187">
        <f>IF(N333="snížená",J333,0)</f>
        <v>0</v>
      </c>
      <c r="BG333" s="187">
        <f>IF(N333="zákl. přenesená",J333,0)</f>
        <v>0</v>
      </c>
      <c r="BH333" s="187">
        <f>IF(N333="sníž. přenesená",J333,0)</f>
        <v>0</v>
      </c>
      <c r="BI333" s="187">
        <f>IF(N333="nulová",J333,0)</f>
        <v>0</v>
      </c>
      <c r="BJ333" s="19" t="s">
        <v>84</v>
      </c>
      <c r="BK333" s="187">
        <f>ROUND(I333*H333,2)</f>
        <v>0</v>
      </c>
      <c r="BL333" s="19" t="s">
        <v>138</v>
      </c>
      <c r="BM333" s="186" t="s">
        <v>930</v>
      </c>
    </row>
    <row r="334" spans="1:65" s="2" customFormat="1" ht="24" x14ac:dyDescent="0.2">
      <c r="A334" s="36"/>
      <c r="B334" s="37"/>
      <c r="C334" s="175" t="s">
        <v>931</v>
      </c>
      <c r="D334" s="175" t="s">
        <v>133</v>
      </c>
      <c r="E334" s="176" t="s">
        <v>932</v>
      </c>
      <c r="F334" s="177" t="s">
        <v>933</v>
      </c>
      <c r="G334" s="178" t="s">
        <v>136</v>
      </c>
      <c r="H334" s="179">
        <v>19.503</v>
      </c>
      <c r="I334" s="180"/>
      <c r="J334" s="181">
        <f>ROUND(I334*H334,2)</f>
        <v>0</v>
      </c>
      <c r="K334" s="177" t="s">
        <v>137</v>
      </c>
      <c r="L334" s="41"/>
      <c r="M334" s="182" t="s">
        <v>28</v>
      </c>
      <c r="N334" s="183" t="s">
        <v>47</v>
      </c>
      <c r="O334" s="66"/>
      <c r="P334" s="184">
        <f>O334*H334</f>
        <v>0</v>
      </c>
      <c r="Q334" s="184">
        <v>0.1837</v>
      </c>
      <c r="R334" s="184">
        <f>Q334*H334</f>
        <v>3.5827011</v>
      </c>
      <c r="S334" s="184">
        <v>0</v>
      </c>
      <c r="T334" s="185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86" t="s">
        <v>138</v>
      </c>
      <c r="AT334" s="186" t="s">
        <v>133</v>
      </c>
      <c r="AU334" s="186" t="s">
        <v>86</v>
      </c>
      <c r="AY334" s="19" t="s">
        <v>131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84</v>
      </c>
      <c r="BK334" s="187">
        <f>ROUND(I334*H334,2)</f>
        <v>0</v>
      </c>
      <c r="BL334" s="19" t="s">
        <v>138</v>
      </c>
      <c r="BM334" s="186" t="s">
        <v>934</v>
      </c>
    </row>
    <row r="335" spans="1:65" s="14" customFormat="1" ht="22.5" x14ac:dyDescent="0.2">
      <c r="B335" s="199"/>
      <c r="C335" s="200"/>
      <c r="D335" s="190" t="s">
        <v>140</v>
      </c>
      <c r="E335" s="201" t="s">
        <v>28</v>
      </c>
      <c r="F335" s="202" t="s">
        <v>935</v>
      </c>
      <c r="G335" s="200"/>
      <c r="H335" s="203">
        <v>19.503</v>
      </c>
      <c r="I335" s="204"/>
      <c r="J335" s="200"/>
      <c r="K335" s="200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140</v>
      </c>
      <c r="AU335" s="209" t="s">
        <v>86</v>
      </c>
      <c r="AV335" s="14" t="s">
        <v>86</v>
      </c>
      <c r="AW335" s="14" t="s">
        <v>36</v>
      </c>
      <c r="AX335" s="14" t="s">
        <v>84</v>
      </c>
      <c r="AY335" s="209" t="s">
        <v>131</v>
      </c>
    </row>
    <row r="336" spans="1:65" s="2" customFormat="1" ht="36" x14ac:dyDescent="0.2">
      <c r="A336" s="36"/>
      <c r="B336" s="37"/>
      <c r="C336" s="175" t="s">
        <v>936</v>
      </c>
      <c r="D336" s="175" t="s">
        <v>133</v>
      </c>
      <c r="E336" s="176" t="s">
        <v>937</v>
      </c>
      <c r="F336" s="177" t="s">
        <v>938</v>
      </c>
      <c r="G336" s="178" t="s">
        <v>352</v>
      </c>
      <c r="H336" s="179">
        <v>9</v>
      </c>
      <c r="I336" s="180"/>
      <c r="J336" s="181">
        <f>ROUND(I336*H336,2)</f>
        <v>0</v>
      </c>
      <c r="K336" s="177" t="s">
        <v>137</v>
      </c>
      <c r="L336" s="41"/>
      <c r="M336" s="182" t="s">
        <v>28</v>
      </c>
      <c r="N336" s="183" t="s">
        <v>47</v>
      </c>
      <c r="O336" s="66"/>
      <c r="P336" s="184">
        <f>O336*H336</f>
        <v>0</v>
      </c>
      <c r="Q336" s="184">
        <v>1.7770000000000001E-2</v>
      </c>
      <c r="R336" s="184">
        <f>Q336*H336</f>
        <v>0.15993000000000002</v>
      </c>
      <c r="S336" s="184">
        <v>0</v>
      </c>
      <c r="T336" s="185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86" t="s">
        <v>138</v>
      </c>
      <c r="AT336" s="186" t="s">
        <v>133</v>
      </c>
      <c r="AU336" s="186" t="s">
        <v>86</v>
      </c>
      <c r="AY336" s="19" t="s">
        <v>131</v>
      </c>
      <c r="BE336" s="187">
        <f>IF(N336="základní",J336,0)</f>
        <v>0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9" t="s">
        <v>84</v>
      </c>
      <c r="BK336" s="187">
        <f>ROUND(I336*H336,2)</f>
        <v>0</v>
      </c>
      <c r="BL336" s="19" t="s">
        <v>138</v>
      </c>
      <c r="BM336" s="186" t="s">
        <v>939</v>
      </c>
    </row>
    <row r="337" spans="1:65" s="14" customFormat="1" x14ac:dyDescent="0.2">
      <c r="B337" s="199"/>
      <c r="C337" s="200"/>
      <c r="D337" s="190" t="s">
        <v>140</v>
      </c>
      <c r="E337" s="201" t="s">
        <v>28</v>
      </c>
      <c r="F337" s="202" t="s">
        <v>940</v>
      </c>
      <c r="G337" s="200"/>
      <c r="H337" s="203">
        <v>1</v>
      </c>
      <c r="I337" s="204"/>
      <c r="J337" s="200"/>
      <c r="K337" s="200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140</v>
      </c>
      <c r="AU337" s="209" t="s">
        <v>86</v>
      </c>
      <c r="AV337" s="14" t="s">
        <v>86</v>
      </c>
      <c r="AW337" s="14" t="s">
        <v>36</v>
      </c>
      <c r="AX337" s="14" t="s">
        <v>76</v>
      </c>
      <c r="AY337" s="209" t="s">
        <v>131</v>
      </c>
    </row>
    <row r="338" spans="1:65" s="14" customFormat="1" x14ac:dyDescent="0.2">
      <c r="B338" s="199"/>
      <c r="C338" s="200"/>
      <c r="D338" s="190" t="s">
        <v>140</v>
      </c>
      <c r="E338" s="201" t="s">
        <v>28</v>
      </c>
      <c r="F338" s="202" t="s">
        <v>941</v>
      </c>
      <c r="G338" s="200"/>
      <c r="H338" s="203">
        <v>7</v>
      </c>
      <c r="I338" s="204"/>
      <c r="J338" s="200"/>
      <c r="K338" s="200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140</v>
      </c>
      <c r="AU338" s="209" t="s">
        <v>86</v>
      </c>
      <c r="AV338" s="14" t="s">
        <v>86</v>
      </c>
      <c r="AW338" s="14" t="s">
        <v>36</v>
      </c>
      <c r="AX338" s="14" t="s">
        <v>76</v>
      </c>
      <c r="AY338" s="209" t="s">
        <v>131</v>
      </c>
    </row>
    <row r="339" spans="1:65" s="14" customFormat="1" x14ac:dyDescent="0.2">
      <c r="B339" s="199"/>
      <c r="C339" s="200"/>
      <c r="D339" s="190" t="s">
        <v>140</v>
      </c>
      <c r="E339" s="201" t="s">
        <v>28</v>
      </c>
      <c r="F339" s="202" t="s">
        <v>942</v>
      </c>
      <c r="G339" s="200"/>
      <c r="H339" s="203">
        <v>1</v>
      </c>
      <c r="I339" s="204"/>
      <c r="J339" s="200"/>
      <c r="K339" s="200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140</v>
      </c>
      <c r="AU339" s="209" t="s">
        <v>86</v>
      </c>
      <c r="AV339" s="14" t="s">
        <v>86</v>
      </c>
      <c r="AW339" s="14" t="s">
        <v>36</v>
      </c>
      <c r="AX339" s="14" t="s">
        <v>76</v>
      </c>
      <c r="AY339" s="209" t="s">
        <v>131</v>
      </c>
    </row>
    <row r="340" spans="1:65" s="15" customFormat="1" x14ac:dyDescent="0.2">
      <c r="B340" s="210"/>
      <c r="C340" s="211"/>
      <c r="D340" s="190" t="s">
        <v>140</v>
      </c>
      <c r="E340" s="212" t="s">
        <v>28</v>
      </c>
      <c r="F340" s="213" t="s">
        <v>145</v>
      </c>
      <c r="G340" s="211"/>
      <c r="H340" s="214">
        <v>9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140</v>
      </c>
      <c r="AU340" s="220" t="s">
        <v>86</v>
      </c>
      <c r="AV340" s="15" t="s">
        <v>138</v>
      </c>
      <c r="AW340" s="15" t="s">
        <v>36</v>
      </c>
      <c r="AX340" s="15" t="s">
        <v>84</v>
      </c>
      <c r="AY340" s="220" t="s">
        <v>131</v>
      </c>
    </row>
    <row r="341" spans="1:65" s="2" customFormat="1" ht="24" x14ac:dyDescent="0.2">
      <c r="A341" s="36"/>
      <c r="B341" s="37"/>
      <c r="C341" s="221" t="s">
        <v>943</v>
      </c>
      <c r="D341" s="221" t="s">
        <v>157</v>
      </c>
      <c r="E341" s="222" t="s">
        <v>944</v>
      </c>
      <c r="F341" s="223" t="s">
        <v>945</v>
      </c>
      <c r="G341" s="224" t="s">
        <v>352</v>
      </c>
      <c r="H341" s="225">
        <v>1</v>
      </c>
      <c r="I341" s="226"/>
      <c r="J341" s="227">
        <f>ROUND(I341*H341,2)</f>
        <v>0</v>
      </c>
      <c r="K341" s="223" t="s">
        <v>137</v>
      </c>
      <c r="L341" s="228"/>
      <c r="M341" s="229" t="s">
        <v>28</v>
      </c>
      <c r="N341" s="230" t="s">
        <v>47</v>
      </c>
      <c r="O341" s="66"/>
      <c r="P341" s="184">
        <f>O341*H341</f>
        <v>0</v>
      </c>
      <c r="Q341" s="184">
        <v>2.1149999999999999E-2</v>
      </c>
      <c r="R341" s="184">
        <f>Q341*H341</f>
        <v>2.1149999999999999E-2</v>
      </c>
      <c r="S341" s="184">
        <v>0</v>
      </c>
      <c r="T341" s="185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6" t="s">
        <v>161</v>
      </c>
      <c r="AT341" s="186" t="s">
        <v>157</v>
      </c>
      <c r="AU341" s="186" t="s">
        <v>86</v>
      </c>
      <c r="AY341" s="19" t="s">
        <v>131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9" t="s">
        <v>84</v>
      </c>
      <c r="BK341" s="187">
        <f>ROUND(I341*H341,2)</f>
        <v>0</v>
      </c>
      <c r="BL341" s="19" t="s">
        <v>138</v>
      </c>
      <c r="BM341" s="186" t="s">
        <v>946</v>
      </c>
    </row>
    <row r="342" spans="1:65" s="14" customFormat="1" x14ac:dyDescent="0.2">
      <c r="B342" s="199"/>
      <c r="C342" s="200"/>
      <c r="D342" s="190" t="s">
        <v>140</v>
      </c>
      <c r="E342" s="201" t="s">
        <v>28</v>
      </c>
      <c r="F342" s="202" t="s">
        <v>947</v>
      </c>
      <c r="G342" s="200"/>
      <c r="H342" s="203">
        <v>1</v>
      </c>
      <c r="I342" s="204"/>
      <c r="J342" s="200"/>
      <c r="K342" s="200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140</v>
      </c>
      <c r="AU342" s="209" t="s">
        <v>86</v>
      </c>
      <c r="AV342" s="14" t="s">
        <v>86</v>
      </c>
      <c r="AW342" s="14" t="s">
        <v>36</v>
      </c>
      <c r="AX342" s="14" t="s">
        <v>84</v>
      </c>
      <c r="AY342" s="209" t="s">
        <v>131</v>
      </c>
    </row>
    <row r="343" spans="1:65" s="2" customFormat="1" ht="24" x14ac:dyDescent="0.2">
      <c r="A343" s="36"/>
      <c r="B343" s="37"/>
      <c r="C343" s="221" t="s">
        <v>948</v>
      </c>
      <c r="D343" s="221" t="s">
        <v>157</v>
      </c>
      <c r="E343" s="222" t="s">
        <v>949</v>
      </c>
      <c r="F343" s="223" t="s">
        <v>950</v>
      </c>
      <c r="G343" s="224" t="s">
        <v>352</v>
      </c>
      <c r="H343" s="225">
        <v>4</v>
      </c>
      <c r="I343" s="226"/>
      <c r="J343" s="227">
        <f>ROUND(I343*H343,2)</f>
        <v>0</v>
      </c>
      <c r="K343" s="223" t="s">
        <v>137</v>
      </c>
      <c r="L343" s="228"/>
      <c r="M343" s="229" t="s">
        <v>28</v>
      </c>
      <c r="N343" s="230" t="s">
        <v>47</v>
      </c>
      <c r="O343" s="66"/>
      <c r="P343" s="184">
        <f>O343*H343</f>
        <v>0</v>
      </c>
      <c r="Q343" s="184">
        <v>1.521E-2</v>
      </c>
      <c r="R343" s="184">
        <f>Q343*H343</f>
        <v>6.0839999999999998E-2</v>
      </c>
      <c r="S343" s="184">
        <v>0</v>
      </c>
      <c r="T343" s="185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86" t="s">
        <v>161</v>
      </c>
      <c r="AT343" s="186" t="s">
        <v>157</v>
      </c>
      <c r="AU343" s="186" t="s">
        <v>86</v>
      </c>
      <c r="AY343" s="19" t="s">
        <v>131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84</v>
      </c>
      <c r="BK343" s="187">
        <f>ROUND(I343*H343,2)</f>
        <v>0</v>
      </c>
      <c r="BL343" s="19" t="s">
        <v>138</v>
      </c>
      <c r="BM343" s="186" t="s">
        <v>951</v>
      </c>
    </row>
    <row r="344" spans="1:65" s="14" customFormat="1" x14ac:dyDescent="0.2">
      <c r="B344" s="199"/>
      <c r="C344" s="200"/>
      <c r="D344" s="190" t="s">
        <v>140</v>
      </c>
      <c r="E344" s="201" t="s">
        <v>28</v>
      </c>
      <c r="F344" s="202" t="s">
        <v>952</v>
      </c>
      <c r="G344" s="200"/>
      <c r="H344" s="203">
        <v>4</v>
      </c>
      <c r="I344" s="204"/>
      <c r="J344" s="200"/>
      <c r="K344" s="200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140</v>
      </c>
      <c r="AU344" s="209" t="s">
        <v>86</v>
      </c>
      <c r="AV344" s="14" t="s">
        <v>86</v>
      </c>
      <c r="AW344" s="14" t="s">
        <v>36</v>
      </c>
      <c r="AX344" s="14" t="s">
        <v>84</v>
      </c>
      <c r="AY344" s="209" t="s">
        <v>131</v>
      </c>
    </row>
    <row r="345" spans="1:65" s="2" customFormat="1" ht="24" x14ac:dyDescent="0.2">
      <c r="A345" s="36"/>
      <c r="B345" s="37"/>
      <c r="C345" s="221" t="s">
        <v>953</v>
      </c>
      <c r="D345" s="221" t="s">
        <v>157</v>
      </c>
      <c r="E345" s="222" t="s">
        <v>954</v>
      </c>
      <c r="F345" s="223" t="s">
        <v>955</v>
      </c>
      <c r="G345" s="224" t="s">
        <v>352</v>
      </c>
      <c r="H345" s="225">
        <v>1</v>
      </c>
      <c r="I345" s="226"/>
      <c r="J345" s="227">
        <f>ROUND(I345*H345,2)</f>
        <v>0</v>
      </c>
      <c r="K345" s="223" t="s">
        <v>137</v>
      </c>
      <c r="L345" s="228"/>
      <c r="M345" s="229" t="s">
        <v>28</v>
      </c>
      <c r="N345" s="230" t="s">
        <v>47</v>
      </c>
      <c r="O345" s="66"/>
      <c r="P345" s="184">
        <f>O345*H345</f>
        <v>0</v>
      </c>
      <c r="Q345" s="184">
        <v>1.489E-2</v>
      </c>
      <c r="R345" s="184">
        <f>Q345*H345</f>
        <v>1.489E-2</v>
      </c>
      <c r="S345" s="184">
        <v>0</v>
      </c>
      <c r="T345" s="185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6" t="s">
        <v>161</v>
      </c>
      <c r="AT345" s="186" t="s">
        <v>157</v>
      </c>
      <c r="AU345" s="186" t="s">
        <v>86</v>
      </c>
      <c r="AY345" s="19" t="s">
        <v>131</v>
      </c>
      <c r="BE345" s="187">
        <f>IF(N345="základní",J345,0)</f>
        <v>0</v>
      </c>
      <c r="BF345" s="187">
        <f>IF(N345="snížená",J345,0)</f>
        <v>0</v>
      </c>
      <c r="BG345" s="187">
        <f>IF(N345="zákl. přenesená",J345,0)</f>
        <v>0</v>
      </c>
      <c r="BH345" s="187">
        <f>IF(N345="sníž. přenesená",J345,0)</f>
        <v>0</v>
      </c>
      <c r="BI345" s="187">
        <f>IF(N345="nulová",J345,0)</f>
        <v>0</v>
      </c>
      <c r="BJ345" s="19" t="s">
        <v>84</v>
      </c>
      <c r="BK345" s="187">
        <f>ROUND(I345*H345,2)</f>
        <v>0</v>
      </c>
      <c r="BL345" s="19" t="s">
        <v>138</v>
      </c>
      <c r="BM345" s="186" t="s">
        <v>956</v>
      </c>
    </row>
    <row r="346" spans="1:65" s="14" customFormat="1" x14ac:dyDescent="0.2">
      <c r="B346" s="199"/>
      <c r="C346" s="200"/>
      <c r="D346" s="190" t="s">
        <v>140</v>
      </c>
      <c r="E346" s="201" t="s">
        <v>28</v>
      </c>
      <c r="F346" s="202" t="s">
        <v>942</v>
      </c>
      <c r="G346" s="200"/>
      <c r="H346" s="203">
        <v>1</v>
      </c>
      <c r="I346" s="204"/>
      <c r="J346" s="200"/>
      <c r="K346" s="200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140</v>
      </c>
      <c r="AU346" s="209" t="s">
        <v>86</v>
      </c>
      <c r="AV346" s="14" t="s">
        <v>86</v>
      </c>
      <c r="AW346" s="14" t="s">
        <v>36</v>
      </c>
      <c r="AX346" s="14" t="s">
        <v>84</v>
      </c>
      <c r="AY346" s="209" t="s">
        <v>131</v>
      </c>
    </row>
    <row r="347" spans="1:65" s="2" customFormat="1" ht="24" x14ac:dyDescent="0.2">
      <c r="A347" s="36"/>
      <c r="B347" s="37"/>
      <c r="C347" s="221" t="s">
        <v>957</v>
      </c>
      <c r="D347" s="221" t="s">
        <v>157</v>
      </c>
      <c r="E347" s="222" t="s">
        <v>958</v>
      </c>
      <c r="F347" s="223" t="s">
        <v>959</v>
      </c>
      <c r="G347" s="224" t="s">
        <v>352</v>
      </c>
      <c r="H347" s="225">
        <v>3</v>
      </c>
      <c r="I347" s="226"/>
      <c r="J347" s="227">
        <f>ROUND(I347*H347,2)</f>
        <v>0</v>
      </c>
      <c r="K347" s="223" t="s">
        <v>137</v>
      </c>
      <c r="L347" s="228"/>
      <c r="M347" s="229" t="s">
        <v>28</v>
      </c>
      <c r="N347" s="230" t="s">
        <v>47</v>
      </c>
      <c r="O347" s="66"/>
      <c r="P347" s="184">
        <f>O347*H347</f>
        <v>0</v>
      </c>
      <c r="Q347" s="184">
        <v>2.0650000000000002E-2</v>
      </c>
      <c r="R347" s="184">
        <f>Q347*H347</f>
        <v>6.1950000000000005E-2</v>
      </c>
      <c r="S347" s="184">
        <v>0</v>
      </c>
      <c r="T347" s="18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6" t="s">
        <v>161</v>
      </c>
      <c r="AT347" s="186" t="s">
        <v>157</v>
      </c>
      <c r="AU347" s="186" t="s">
        <v>86</v>
      </c>
      <c r="AY347" s="19" t="s">
        <v>131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84</v>
      </c>
      <c r="BK347" s="187">
        <f>ROUND(I347*H347,2)</f>
        <v>0</v>
      </c>
      <c r="BL347" s="19" t="s">
        <v>138</v>
      </c>
      <c r="BM347" s="186" t="s">
        <v>960</v>
      </c>
    </row>
    <row r="348" spans="1:65" s="14" customFormat="1" x14ac:dyDescent="0.2">
      <c r="B348" s="199"/>
      <c r="C348" s="200"/>
      <c r="D348" s="190" t="s">
        <v>140</v>
      </c>
      <c r="E348" s="201" t="s">
        <v>28</v>
      </c>
      <c r="F348" s="202" t="s">
        <v>961</v>
      </c>
      <c r="G348" s="200"/>
      <c r="H348" s="203">
        <v>3</v>
      </c>
      <c r="I348" s="204"/>
      <c r="J348" s="200"/>
      <c r="K348" s="200"/>
      <c r="L348" s="205"/>
      <c r="M348" s="206"/>
      <c r="N348" s="207"/>
      <c r="O348" s="207"/>
      <c r="P348" s="207"/>
      <c r="Q348" s="207"/>
      <c r="R348" s="207"/>
      <c r="S348" s="207"/>
      <c r="T348" s="208"/>
      <c r="AT348" s="209" t="s">
        <v>140</v>
      </c>
      <c r="AU348" s="209" t="s">
        <v>86</v>
      </c>
      <c r="AV348" s="14" t="s">
        <v>86</v>
      </c>
      <c r="AW348" s="14" t="s">
        <v>36</v>
      </c>
      <c r="AX348" s="14" t="s">
        <v>84</v>
      </c>
      <c r="AY348" s="209" t="s">
        <v>131</v>
      </c>
    </row>
    <row r="349" spans="1:65" s="12" customFormat="1" ht="22.9" customHeight="1" x14ac:dyDescent="0.2">
      <c r="B349" s="159"/>
      <c r="C349" s="160"/>
      <c r="D349" s="161" t="s">
        <v>75</v>
      </c>
      <c r="E349" s="173" t="s">
        <v>169</v>
      </c>
      <c r="F349" s="173" t="s">
        <v>170</v>
      </c>
      <c r="G349" s="160"/>
      <c r="H349" s="160"/>
      <c r="I349" s="163"/>
      <c r="J349" s="174">
        <f>BK349</f>
        <v>0</v>
      </c>
      <c r="K349" s="160"/>
      <c r="L349" s="165"/>
      <c r="M349" s="166"/>
      <c r="N349" s="167"/>
      <c r="O349" s="167"/>
      <c r="P349" s="168">
        <f>SUM(P350:P375)</f>
        <v>0</v>
      </c>
      <c r="Q349" s="167"/>
      <c r="R349" s="168">
        <f>SUM(R350:R375)</f>
        <v>9.3003011300000011</v>
      </c>
      <c r="S349" s="167"/>
      <c r="T349" s="169">
        <f>SUM(T350:T375)</f>
        <v>0</v>
      </c>
      <c r="AR349" s="170" t="s">
        <v>84</v>
      </c>
      <c r="AT349" s="171" t="s">
        <v>75</v>
      </c>
      <c r="AU349" s="171" t="s">
        <v>84</v>
      </c>
      <c r="AY349" s="170" t="s">
        <v>131</v>
      </c>
      <c r="BK349" s="172">
        <f>SUM(BK350:BK375)</f>
        <v>0</v>
      </c>
    </row>
    <row r="350" spans="1:65" s="2" customFormat="1" ht="44.25" customHeight="1" x14ac:dyDescent="0.2">
      <c r="A350" s="36"/>
      <c r="B350" s="37"/>
      <c r="C350" s="175" t="s">
        <v>962</v>
      </c>
      <c r="D350" s="175" t="s">
        <v>133</v>
      </c>
      <c r="E350" s="176" t="s">
        <v>963</v>
      </c>
      <c r="F350" s="177" t="s">
        <v>964</v>
      </c>
      <c r="G350" s="178" t="s">
        <v>148</v>
      </c>
      <c r="H350" s="179">
        <v>3</v>
      </c>
      <c r="I350" s="180"/>
      <c r="J350" s="181">
        <f>ROUND(I350*H350,2)</f>
        <v>0</v>
      </c>
      <c r="K350" s="177" t="s">
        <v>137</v>
      </c>
      <c r="L350" s="41"/>
      <c r="M350" s="182" t="s">
        <v>28</v>
      </c>
      <c r="N350" s="183" t="s">
        <v>47</v>
      </c>
      <c r="O350" s="66"/>
      <c r="P350" s="184">
        <f>O350*H350</f>
        <v>0</v>
      </c>
      <c r="Q350" s="184">
        <v>0.14321</v>
      </c>
      <c r="R350" s="184">
        <f>Q350*H350</f>
        <v>0.42963000000000001</v>
      </c>
      <c r="S350" s="184">
        <v>0</v>
      </c>
      <c r="T350" s="185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6" t="s">
        <v>138</v>
      </c>
      <c r="AT350" s="186" t="s">
        <v>133</v>
      </c>
      <c r="AU350" s="186" t="s">
        <v>86</v>
      </c>
      <c r="AY350" s="19" t="s">
        <v>131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9" t="s">
        <v>84</v>
      </c>
      <c r="BK350" s="187">
        <f>ROUND(I350*H350,2)</f>
        <v>0</v>
      </c>
      <c r="BL350" s="19" t="s">
        <v>138</v>
      </c>
      <c r="BM350" s="186" t="s">
        <v>965</v>
      </c>
    </row>
    <row r="351" spans="1:65" s="14" customFormat="1" x14ac:dyDescent="0.2">
      <c r="B351" s="199"/>
      <c r="C351" s="200"/>
      <c r="D351" s="190" t="s">
        <v>140</v>
      </c>
      <c r="E351" s="201" t="s">
        <v>28</v>
      </c>
      <c r="F351" s="202" t="s">
        <v>966</v>
      </c>
      <c r="G351" s="200"/>
      <c r="H351" s="203">
        <v>3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140</v>
      </c>
      <c r="AU351" s="209" t="s">
        <v>86</v>
      </c>
      <c r="AV351" s="14" t="s">
        <v>86</v>
      </c>
      <c r="AW351" s="14" t="s">
        <v>36</v>
      </c>
      <c r="AX351" s="14" t="s">
        <v>84</v>
      </c>
      <c r="AY351" s="209" t="s">
        <v>131</v>
      </c>
    </row>
    <row r="352" spans="1:65" s="2" customFormat="1" ht="16.5" customHeight="1" x14ac:dyDescent="0.2">
      <c r="A352" s="36"/>
      <c r="B352" s="37"/>
      <c r="C352" s="221" t="s">
        <v>967</v>
      </c>
      <c r="D352" s="221" t="s">
        <v>157</v>
      </c>
      <c r="E352" s="222" t="s">
        <v>968</v>
      </c>
      <c r="F352" s="223" t="s">
        <v>969</v>
      </c>
      <c r="G352" s="224" t="s">
        <v>148</v>
      </c>
      <c r="H352" s="225">
        <v>3.06</v>
      </c>
      <c r="I352" s="226"/>
      <c r="J352" s="227">
        <f>ROUND(I352*H352,2)</f>
        <v>0</v>
      </c>
      <c r="K352" s="223" t="s">
        <v>137</v>
      </c>
      <c r="L352" s="228"/>
      <c r="M352" s="229" t="s">
        <v>28</v>
      </c>
      <c r="N352" s="230" t="s">
        <v>47</v>
      </c>
      <c r="O352" s="66"/>
      <c r="P352" s="184">
        <f>O352*H352</f>
        <v>0</v>
      </c>
      <c r="Q352" s="184">
        <v>5.5E-2</v>
      </c>
      <c r="R352" s="184">
        <f>Q352*H352</f>
        <v>0.16830000000000001</v>
      </c>
      <c r="S352" s="184">
        <v>0</v>
      </c>
      <c r="T352" s="185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6" t="s">
        <v>161</v>
      </c>
      <c r="AT352" s="186" t="s">
        <v>157</v>
      </c>
      <c r="AU352" s="186" t="s">
        <v>86</v>
      </c>
      <c r="AY352" s="19" t="s">
        <v>131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84</v>
      </c>
      <c r="BK352" s="187">
        <f>ROUND(I352*H352,2)</f>
        <v>0</v>
      </c>
      <c r="BL352" s="19" t="s">
        <v>138</v>
      </c>
      <c r="BM352" s="186" t="s">
        <v>970</v>
      </c>
    </row>
    <row r="353" spans="1:65" s="14" customFormat="1" x14ac:dyDescent="0.2">
      <c r="B353" s="199"/>
      <c r="C353" s="200"/>
      <c r="D353" s="190" t="s">
        <v>140</v>
      </c>
      <c r="E353" s="200"/>
      <c r="F353" s="202" t="s">
        <v>971</v>
      </c>
      <c r="G353" s="200"/>
      <c r="H353" s="203">
        <v>3.06</v>
      </c>
      <c r="I353" s="204"/>
      <c r="J353" s="200"/>
      <c r="K353" s="200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140</v>
      </c>
      <c r="AU353" s="209" t="s">
        <v>86</v>
      </c>
      <c r="AV353" s="14" t="s">
        <v>86</v>
      </c>
      <c r="AW353" s="14" t="s">
        <v>4</v>
      </c>
      <c r="AX353" s="14" t="s">
        <v>84</v>
      </c>
      <c r="AY353" s="209" t="s">
        <v>131</v>
      </c>
    </row>
    <row r="354" spans="1:65" s="2" customFormat="1" ht="36" x14ac:dyDescent="0.2">
      <c r="A354" s="36"/>
      <c r="B354" s="37"/>
      <c r="C354" s="175" t="s">
        <v>972</v>
      </c>
      <c r="D354" s="175" t="s">
        <v>133</v>
      </c>
      <c r="E354" s="176" t="s">
        <v>973</v>
      </c>
      <c r="F354" s="177" t="s">
        <v>974</v>
      </c>
      <c r="G354" s="178" t="s">
        <v>148</v>
      </c>
      <c r="H354" s="179">
        <v>75.94</v>
      </c>
      <c r="I354" s="180"/>
      <c r="J354" s="181">
        <f>ROUND(I354*H354,2)</f>
        <v>0</v>
      </c>
      <c r="K354" s="177" t="s">
        <v>137</v>
      </c>
      <c r="L354" s="41"/>
      <c r="M354" s="182" t="s">
        <v>28</v>
      </c>
      <c r="N354" s="183" t="s">
        <v>47</v>
      </c>
      <c r="O354" s="66"/>
      <c r="P354" s="184">
        <f>O354*H354</f>
        <v>0</v>
      </c>
      <c r="Q354" s="184">
        <v>8.5309999999999997E-2</v>
      </c>
      <c r="R354" s="184">
        <f>Q354*H354</f>
        <v>6.4784413999999995</v>
      </c>
      <c r="S354" s="184">
        <v>0</v>
      </c>
      <c r="T354" s="185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6" t="s">
        <v>138</v>
      </c>
      <c r="AT354" s="186" t="s">
        <v>133</v>
      </c>
      <c r="AU354" s="186" t="s">
        <v>86</v>
      </c>
      <c r="AY354" s="19" t="s">
        <v>131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9" t="s">
        <v>84</v>
      </c>
      <c r="BK354" s="187">
        <f>ROUND(I354*H354,2)</f>
        <v>0</v>
      </c>
      <c r="BL354" s="19" t="s">
        <v>138</v>
      </c>
      <c r="BM354" s="186" t="s">
        <v>975</v>
      </c>
    </row>
    <row r="355" spans="1:65" s="14" customFormat="1" ht="22.5" x14ac:dyDescent="0.2">
      <c r="B355" s="199"/>
      <c r="C355" s="200"/>
      <c r="D355" s="190" t="s">
        <v>140</v>
      </c>
      <c r="E355" s="201" t="s">
        <v>28</v>
      </c>
      <c r="F355" s="202" t="s">
        <v>976</v>
      </c>
      <c r="G355" s="200"/>
      <c r="H355" s="203">
        <v>39.005000000000003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140</v>
      </c>
      <c r="AU355" s="209" t="s">
        <v>86</v>
      </c>
      <c r="AV355" s="14" t="s">
        <v>86</v>
      </c>
      <c r="AW355" s="14" t="s">
        <v>36</v>
      </c>
      <c r="AX355" s="14" t="s">
        <v>76</v>
      </c>
      <c r="AY355" s="209" t="s">
        <v>131</v>
      </c>
    </row>
    <row r="356" spans="1:65" s="14" customFormat="1" x14ac:dyDescent="0.2">
      <c r="B356" s="199"/>
      <c r="C356" s="200"/>
      <c r="D356" s="190" t="s">
        <v>140</v>
      </c>
      <c r="E356" s="201" t="s">
        <v>28</v>
      </c>
      <c r="F356" s="202" t="s">
        <v>977</v>
      </c>
      <c r="G356" s="200"/>
      <c r="H356" s="203">
        <v>75.94</v>
      </c>
      <c r="I356" s="204"/>
      <c r="J356" s="200"/>
      <c r="K356" s="200"/>
      <c r="L356" s="205"/>
      <c r="M356" s="206"/>
      <c r="N356" s="207"/>
      <c r="O356" s="207"/>
      <c r="P356" s="207"/>
      <c r="Q356" s="207"/>
      <c r="R356" s="207"/>
      <c r="S356" s="207"/>
      <c r="T356" s="208"/>
      <c r="AT356" s="209" t="s">
        <v>140</v>
      </c>
      <c r="AU356" s="209" t="s">
        <v>86</v>
      </c>
      <c r="AV356" s="14" t="s">
        <v>86</v>
      </c>
      <c r="AW356" s="14" t="s">
        <v>36</v>
      </c>
      <c r="AX356" s="14" t="s">
        <v>84</v>
      </c>
      <c r="AY356" s="209" t="s">
        <v>131</v>
      </c>
    </row>
    <row r="357" spans="1:65" s="2" customFormat="1" ht="16.5" customHeight="1" x14ac:dyDescent="0.2">
      <c r="A357" s="36"/>
      <c r="B357" s="37"/>
      <c r="C357" s="221" t="s">
        <v>978</v>
      </c>
      <c r="D357" s="221" t="s">
        <v>157</v>
      </c>
      <c r="E357" s="222" t="s">
        <v>979</v>
      </c>
      <c r="F357" s="223" t="s">
        <v>980</v>
      </c>
      <c r="G357" s="224" t="s">
        <v>148</v>
      </c>
      <c r="H357" s="225">
        <v>75.94</v>
      </c>
      <c r="I357" s="226"/>
      <c r="J357" s="227">
        <f>ROUND(I357*H357,2)</f>
        <v>0</v>
      </c>
      <c r="K357" s="223" t="s">
        <v>137</v>
      </c>
      <c r="L357" s="228"/>
      <c r="M357" s="229" t="s">
        <v>28</v>
      </c>
      <c r="N357" s="230" t="s">
        <v>47</v>
      </c>
      <c r="O357" s="66"/>
      <c r="P357" s="184">
        <f>O357*H357</f>
        <v>0</v>
      </c>
      <c r="Q357" s="184">
        <v>2.8000000000000001E-2</v>
      </c>
      <c r="R357" s="184">
        <f>Q357*H357</f>
        <v>2.1263199999999998</v>
      </c>
      <c r="S357" s="184">
        <v>0</v>
      </c>
      <c r="T357" s="185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6" t="s">
        <v>161</v>
      </c>
      <c r="AT357" s="186" t="s">
        <v>157</v>
      </c>
      <c r="AU357" s="186" t="s">
        <v>86</v>
      </c>
      <c r="AY357" s="19" t="s">
        <v>131</v>
      </c>
      <c r="BE357" s="187">
        <f>IF(N357="základní",J357,0)</f>
        <v>0</v>
      </c>
      <c r="BF357" s="187">
        <f>IF(N357="snížená",J357,0)</f>
        <v>0</v>
      </c>
      <c r="BG357" s="187">
        <f>IF(N357="zákl. přenesená",J357,0)</f>
        <v>0</v>
      </c>
      <c r="BH357" s="187">
        <f>IF(N357="sníž. přenesená",J357,0)</f>
        <v>0</v>
      </c>
      <c r="BI357" s="187">
        <f>IF(N357="nulová",J357,0)</f>
        <v>0</v>
      </c>
      <c r="BJ357" s="19" t="s">
        <v>84</v>
      </c>
      <c r="BK357" s="187">
        <f>ROUND(I357*H357,2)</f>
        <v>0</v>
      </c>
      <c r="BL357" s="19" t="s">
        <v>138</v>
      </c>
      <c r="BM357" s="186" t="s">
        <v>981</v>
      </c>
    </row>
    <row r="358" spans="1:65" s="2" customFormat="1" ht="33" customHeight="1" x14ac:dyDescent="0.2">
      <c r="A358" s="36"/>
      <c r="B358" s="37"/>
      <c r="C358" s="175" t="s">
        <v>982</v>
      </c>
      <c r="D358" s="175" t="s">
        <v>133</v>
      </c>
      <c r="E358" s="176" t="s">
        <v>983</v>
      </c>
      <c r="F358" s="177" t="s">
        <v>984</v>
      </c>
      <c r="G358" s="178" t="s">
        <v>136</v>
      </c>
      <c r="H358" s="179">
        <v>19.503</v>
      </c>
      <c r="I358" s="180"/>
      <c r="J358" s="181">
        <f>ROUND(I358*H358,2)</f>
        <v>0</v>
      </c>
      <c r="K358" s="177" t="s">
        <v>137</v>
      </c>
      <c r="L358" s="41"/>
      <c r="M358" s="182" t="s">
        <v>28</v>
      </c>
      <c r="N358" s="183" t="s">
        <v>47</v>
      </c>
      <c r="O358" s="66"/>
      <c r="P358" s="184">
        <f>O358*H358</f>
        <v>0</v>
      </c>
      <c r="Q358" s="184">
        <v>5.1000000000000004E-4</v>
      </c>
      <c r="R358" s="184">
        <f>Q358*H358</f>
        <v>9.9465300000000003E-3</v>
      </c>
      <c r="S358" s="184">
        <v>0</v>
      </c>
      <c r="T358" s="185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6" t="s">
        <v>138</v>
      </c>
      <c r="AT358" s="186" t="s">
        <v>133</v>
      </c>
      <c r="AU358" s="186" t="s">
        <v>86</v>
      </c>
      <c r="AY358" s="19" t="s">
        <v>131</v>
      </c>
      <c r="BE358" s="187">
        <f>IF(N358="základní",J358,0)</f>
        <v>0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84</v>
      </c>
      <c r="BK358" s="187">
        <f>ROUND(I358*H358,2)</f>
        <v>0</v>
      </c>
      <c r="BL358" s="19" t="s">
        <v>138</v>
      </c>
      <c r="BM358" s="186" t="s">
        <v>985</v>
      </c>
    </row>
    <row r="359" spans="1:65" s="14" customFormat="1" ht="22.5" x14ac:dyDescent="0.2">
      <c r="B359" s="199"/>
      <c r="C359" s="200"/>
      <c r="D359" s="190" t="s">
        <v>140</v>
      </c>
      <c r="E359" s="201" t="s">
        <v>28</v>
      </c>
      <c r="F359" s="202" t="s">
        <v>835</v>
      </c>
      <c r="G359" s="200"/>
      <c r="H359" s="203">
        <v>19.503</v>
      </c>
      <c r="I359" s="204"/>
      <c r="J359" s="200"/>
      <c r="K359" s="200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140</v>
      </c>
      <c r="AU359" s="209" t="s">
        <v>86</v>
      </c>
      <c r="AV359" s="14" t="s">
        <v>86</v>
      </c>
      <c r="AW359" s="14" t="s">
        <v>36</v>
      </c>
      <c r="AX359" s="14" t="s">
        <v>84</v>
      </c>
      <c r="AY359" s="209" t="s">
        <v>131</v>
      </c>
    </row>
    <row r="360" spans="1:65" s="2" customFormat="1" ht="44.25" customHeight="1" x14ac:dyDescent="0.2">
      <c r="A360" s="36"/>
      <c r="B360" s="37"/>
      <c r="C360" s="175" t="s">
        <v>986</v>
      </c>
      <c r="D360" s="175" t="s">
        <v>133</v>
      </c>
      <c r="E360" s="176" t="s">
        <v>987</v>
      </c>
      <c r="F360" s="177" t="s">
        <v>988</v>
      </c>
      <c r="G360" s="178" t="s">
        <v>136</v>
      </c>
      <c r="H360" s="179">
        <v>238.56800000000001</v>
      </c>
      <c r="I360" s="180"/>
      <c r="J360" s="181">
        <f>ROUND(I360*H360,2)</f>
        <v>0</v>
      </c>
      <c r="K360" s="177" t="s">
        <v>989</v>
      </c>
      <c r="L360" s="41"/>
      <c r="M360" s="182" t="s">
        <v>28</v>
      </c>
      <c r="N360" s="183" t="s">
        <v>47</v>
      </c>
      <c r="O360" s="66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6" t="s">
        <v>138</v>
      </c>
      <c r="AT360" s="186" t="s">
        <v>133</v>
      </c>
      <c r="AU360" s="186" t="s">
        <v>86</v>
      </c>
      <c r="AY360" s="19" t="s">
        <v>131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84</v>
      </c>
      <c r="BK360" s="187">
        <f>ROUND(I360*H360,2)</f>
        <v>0</v>
      </c>
      <c r="BL360" s="19" t="s">
        <v>138</v>
      </c>
      <c r="BM360" s="186" t="s">
        <v>990</v>
      </c>
    </row>
    <row r="361" spans="1:65" s="14" customFormat="1" x14ac:dyDescent="0.2">
      <c r="B361" s="199"/>
      <c r="C361" s="200"/>
      <c r="D361" s="190" t="s">
        <v>140</v>
      </c>
      <c r="E361" s="201" t="s">
        <v>28</v>
      </c>
      <c r="F361" s="202" t="s">
        <v>991</v>
      </c>
      <c r="G361" s="200"/>
      <c r="H361" s="203">
        <v>238.56800000000001</v>
      </c>
      <c r="I361" s="204"/>
      <c r="J361" s="200"/>
      <c r="K361" s="200"/>
      <c r="L361" s="205"/>
      <c r="M361" s="206"/>
      <c r="N361" s="207"/>
      <c r="O361" s="207"/>
      <c r="P361" s="207"/>
      <c r="Q361" s="207"/>
      <c r="R361" s="207"/>
      <c r="S361" s="207"/>
      <c r="T361" s="208"/>
      <c r="AT361" s="209" t="s">
        <v>140</v>
      </c>
      <c r="AU361" s="209" t="s">
        <v>86</v>
      </c>
      <c r="AV361" s="14" t="s">
        <v>86</v>
      </c>
      <c r="AW361" s="14" t="s">
        <v>36</v>
      </c>
      <c r="AX361" s="14" t="s">
        <v>84</v>
      </c>
      <c r="AY361" s="209" t="s">
        <v>131</v>
      </c>
    </row>
    <row r="362" spans="1:65" s="2" customFormat="1" ht="55.5" customHeight="1" x14ac:dyDescent="0.2">
      <c r="A362" s="36"/>
      <c r="B362" s="37"/>
      <c r="C362" s="175" t="s">
        <v>992</v>
      </c>
      <c r="D362" s="175" t="s">
        <v>133</v>
      </c>
      <c r="E362" s="176" t="s">
        <v>993</v>
      </c>
      <c r="F362" s="177" t="s">
        <v>994</v>
      </c>
      <c r="G362" s="178" t="s">
        <v>136</v>
      </c>
      <c r="H362" s="179">
        <v>14314.08</v>
      </c>
      <c r="I362" s="180"/>
      <c r="J362" s="181">
        <f>ROUND(I362*H362,2)</f>
        <v>0</v>
      </c>
      <c r="K362" s="177" t="s">
        <v>989</v>
      </c>
      <c r="L362" s="41"/>
      <c r="M362" s="182" t="s">
        <v>28</v>
      </c>
      <c r="N362" s="183" t="s">
        <v>47</v>
      </c>
      <c r="O362" s="66"/>
      <c r="P362" s="184">
        <f>O362*H362</f>
        <v>0</v>
      </c>
      <c r="Q362" s="184">
        <v>0</v>
      </c>
      <c r="R362" s="184">
        <f>Q362*H362</f>
        <v>0</v>
      </c>
      <c r="S362" s="184">
        <v>0</v>
      </c>
      <c r="T362" s="185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6" t="s">
        <v>138</v>
      </c>
      <c r="AT362" s="186" t="s">
        <v>133</v>
      </c>
      <c r="AU362" s="186" t="s">
        <v>86</v>
      </c>
      <c r="AY362" s="19" t="s">
        <v>131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9" t="s">
        <v>84</v>
      </c>
      <c r="BK362" s="187">
        <f>ROUND(I362*H362,2)</f>
        <v>0</v>
      </c>
      <c r="BL362" s="19" t="s">
        <v>138</v>
      </c>
      <c r="BM362" s="186" t="s">
        <v>995</v>
      </c>
    </row>
    <row r="363" spans="1:65" s="14" customFormat="1" x14ac:dyDescent="0.2">
      <c r="B363" s="199"/>
      <c r="C363" s="200"/>
      <c r="D363" s="190" t="s">
        <v>140</v>
      </c>
      <c r="E363" s="201" t="s">
        <v>28</v>
      </c>
      <c r="F363" s="202" t="s">
        <v>996</v>
      </c>
      <c r="G363" s="200"/>
      <c r="H363" s="203">
        <v>14314.08</v>
      </c>
      <c r="I363" s="204"/>
      <c r="J363" s="200"/>
      <c r="K363" s="200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140</v>
      </c>
      <c r="AU363" s="209" t="s">
        <v>86</v>
      </c>
      <c r="AV363" s="14" t="s">
        <v>86</v>
      </c>
      <c r="AW363" s="14" t="s">
        <v>36</v>
      </c>
      <c r="AX363" s="14" t="s">
        <v>84</v>
      </c>
      <c r="AY363" s="209" t="s">
        <v>131</v>
      </c>
    </row>
    <row r="364" spans="1:65" s="2" customFormat="1" ht="44.25" customHeight="1" x14ac:dyDescent="0.2">
      <c r="A364" s="36"/>
      <c r="B364" s="37"/>
      <c r="C364" s="175" t="s">
        <v>997</v>
      </c>
      <c r="D364" s="175" t="s">
        <v>133</v>
      </c>
      <c r="E364" s="176" t="s">
        <v>998</v>
      </c>
      <c r="F364" s="177" t="s">
        <v>999</v>
      </c>
      <c r="G364" s="178" t="s">
        <v>136</v>
      </c>
      <c r="H364" s="179">
        <v>238.56800000000001</v>
      </c>
      <c r="I364" s="180"/>
      <c r="J364" s="181">
        <f>ROUND(I364*H364,2)</f>
        <v>0</v>
      </c>
      <c r="K364" s="177" t="s">
        <v>989</v>
      </c>
      <c r="L364" s="41"/>
      <c r="M364" s="182" t="s">
        <v>28</v>
      </c>
      <c r="N364" s="183" t="s">
        <v>47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138</v>
      </c>
      <c r="AT364" s="186" t="s">
        <v>133</v>
      </c>
      <c r="AU364" s="186" t="s">
        <v>86</v>
      </c>
      <c r="AY364" s="19" t="s">
        <v>131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84</v>
      </c>
      <c r="BK364" s="187">
        <f>ROUND(I364*H364,2)</f>
        <v>0</v>
      </c>
      <c r="BL364" s="19" t="s">
        <v>138</v>
      </c>
      <c r="BM364" s="186" t="s">
        <v>1000</v>
      </c>
    </row>
    <row r="365" spans="1:65" s="2" customFormat="1" ht="24" x14ac:dyDescent="0.2">
      <c r="A365" s="36"/>
      <c r="B365" s="37"/>
      <c r="C365" s="175" t="s">
        <v>1001</v>
      </c>
      <c r="D365" s="175" t="s">
        <v>133</v>
      </c>
      <c r="E365" s="176" t="s">
        <v>1002</v>
      </c>
      <c r="F365" s="177" t="s">
        <v>1003</v>
      </c>
      <c r="G365" s="178" t="s">
        <v>1004</v>
      </c>
      <c r="H365" s="179">
        <v>3</v>
      </c>
      <c r="I365" s="180"/>
      <c r="J365" s="181">
        <f>ROUND(I365*H365,2)</f>
        <v>0</v>
      </c>
      <c r="K365" s="177" t="s">
        <v>989</v>
      </c>
      <c r="L365" s="41"/>
      <c r="M365" s="182" t="s">
        <v>28</v>
      </c>
      <c r="N365" s="183" t="s">
        <v>47</v>
      </c>
      <c r="O365" s="66"/>
      <c r="P365" s="184">
        <f>O365*H365</f>
        <v>0</v>
      </c>
      <c r="Q365" s="184">
        <v>0</v>
      </c>
      <c r="R365" s="184">
        <f>Q365*H365</f>
        <v>0</v>
      </c>
      <c r="S365" s="184">
        <v>0</v>
      </c>
      <c r="T365" s="185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86" t="s">
        <v>138</v>
      </c>
      <c r="AT365" s="186" t="s">
        <v>133</v>
      </c>
      <c r="AU365" s="186" t="s">
        <v>86</v>
      </c>
      <c r="AY365" s="19" t="s">
        <v>131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9" t="s">
        <v>84</v>
      </c>
      <c r="BK365" s="187">
        <f>ROUND(I365*H365,2)</f>
        <v>0</v>
      </c>
      <c r="BL365" s="19" t="s">
        <v>138</v>
      </c>
      <c r="BM365" s="186" t="s">
        <v>1005</v>
      </c>
    </row>
    <row r="366" spans="1:65" s="2" customFormat="1" ht="33" customHeight="1" x14ac:dyDescent="0.2">
      <c r="A366" s="36"/>
      <c r="B366" s="37"/>
      <c r="C366" s="175" t="s">
        <v>1006</v>
      </c>
      <c r="D366" s="175" t="s">
        <v>133</v>
      </c>
      <c r="E366" s="176" t="s">
        <v>1007</v>
      </c>
      <c r="F366" s="177" t="s">
        <v>1008</v>
      </c>
      <c r="G366" s="178" t="s">
        <v>1004</v>
      </c>
      <c r="H366" s="179">
        <v>180</v>
      </c>
      <c r="I366" s="180"/>
      <c r="J366" s="181">
        <f>ROUND(I366*H366,2)</f>
        <v>0</v>
      </c>
      <c r="K366" s="177" t="s">
        <v>137</v>
      </c>
      <c r="L366" s="41"/>
      <c r="M366" s="182" t="s">
        <v>28</v>
      </c>
      <c r="N366" s="183" t="s">
        <v>47</v>
      </c>
      <c r="O366" s="66"/>
      <c r="P366" s="184">
        <f>O366*H366</f>
        <v>0</v>
      </c>
      <c r="Q366" s="184">
        <v>0</v>
      </c>
      <c r="R366" s="184">
        <f>Q366*H366</f>
        <v>0</v>
      </c>
      <c r="S366" s="184">
        <v>0</v>
      </c>
      <c r="T366" s="185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6" t="s">
        <v>138</v>
      </c>
      <c r="AT366" s="186" t="s">
        <v>133</v>
      </c>
      <c r="AU366" s="186" t="s">
        <v>86</v>
      </c>
      <c r="AY366" s="19" t="s">
        <v>131</v>
      </c>
      <c r="BE366" s="187">
        <f>IF(N366="základní",J366,0)</f>
        <v>0</v>
      </c>
      <c r="BF366" s="187">
        <f>IF(N366="snížená",J366,0)</f>
        <v>0</v>
      </c>
      <c r="BG366" s="187">
        <f>IF(N366="zákl. přenesená",J366,0)</f>
        <v>0</v>
      </c>
      <c r="BH366" s="187">
        <f>IF(N366="sníž. přenesená",J366,0)</f>
        <v>0</v>
      </c>
      <c r="BI366" s="187">
        <f>IF(N366="nulová",J366,0)</f>
        <v>0</v>
      </c>
      <c r="BJ366" s="19" t="s">
        <v>84</v>
      </c>
      <c r="BK366" s="187">
        <f>ROUND(I366*H366,2)</f>
        <v>0</v>
      </c>
      <c r="BL366" s="19" t="s">
        <v>138</v>
      </c>
      <c r="BM366" s="186" t="s">
        <v>1009</v>
      </c>
    </row>
    <row r="367" spans="1:65" s="14" customFormat="1" x14ac:dyDescent="0.2">
      <c r="B367" s="199"/>
      <c r="C367" s="200"/>
      <c r="D367" s="190" t="s">
        <v>140</v>
      </c>
      <c r="E367" s="201" t="s">
        <v>28</v>
      </c>
      <c r="F367" s="202" t="s">
        <v>1010</v>
      </c>
      <c r="G367" s="200"/>
      <c r="H367" s="203">
        <v>180</v>
      </c>
      <c r="I367" s="204"/>
      <c r="J367" s="200"/>
      <c r="K367" s="200"/>
      <c r="L367" s="205"/>
      <c r="M367" s="206"/>
      <c r="N367" s="207"/>
      <c r="O367" s="207"/>
      <c r="P367" s="207"/>
      <c r="Q367" s="207"/>
      <c r="R367" s="207"/>
      <c r="S367" s="207"/>
      <c r="T367" s="208"/>
      <c r="AT367" s="209" t="s">
        <v>140</v>
      </c>
      <c r="AU367" s="209" t="s">
        <v>86</v>
      </c>
      <c r="AV367" s="14" t="s">
        <v>86</v>
      </c>
      <c r="AW367" s="14" t="s">
        <v>36</v>
      </c>
      <c r="AX367" s="14" t="s">
        <v>84</v>
      </c>
      <c r="AY367" s="209" t="s">
        <v>131</v>
      </c>
    </row>
    <row r="368" spans="1:65" s="2" customFormat="1" ht="24" x14ac:dyDescent="0.2">
      <c r="A368" s="36"/>
      <c r="B368" s="37"/>
      <c r="C368" s="175" t="s">
        <v>1011</v>
      </c>
      <c r="D368" s="175" t="s">
        <v>133</v>
      </c>
      <c r="E368" s="176" t="s">
        <v>1012</v>
      </c>
      <c r="F368" s="177" t="s">
        <v>1013</v>
      </c>
      <c r="G368" s="178" t="s">
        <v>1004</v>
      </c>
      <c r="H368" s="179">
        <v>3</v>
      </c>
      <c r="I368" s="180"/>
      <c r="J368" s="181">
        <f>ROUND(I368*H368,2)</f>
        <v>0</v>
      </c>
      <c r="K368" s="177" t="s">
        <v>989</v>
      </c>
      <c r="L368" s="41"/>
      <c r="M368" s="182" t="s">
        <v>28</v>
      </c>
      <c r="N368" s="183" t="s">
        <v>47</v>
      </c>
      <c r="O368" s="66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6" t="s">
        <v>138</v>
      </c>
      <c r="AT368" s="186" t="s">
        <v>133</v>
      </c>
      <c r="AU368" s="186" t="s">
        <v>86</v>
      </c>
      <c r="AY368" s="19" t="s">
        <v>131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9" t="s">
        <v>84</v>
      </c>
      <c r="BK368" s="187">
        <f>ROUND(I368*H368,2)</f>
        <v>0</v>
      </c>
      <c r="BL368" s="19" t="s">
        <v>138</v>
      </c>
      <c r="BM368" s="186" t="s">
        <v>1014</v>
      </c>
    </row>
    <row r="369" spans="1:65" s="2" customFormat="1" ht="36" x14ac:dyDescent="0.2">
      <c r="A369" s="36"/>
      <c r="B369" s="37"/>
      <c r="C369" s="175" t="s">
        <v>1015</v>
      </c>
      <c r="D369" s="175" t="s">
        <v>133</v>
      </c>
      <c r="E369" s="176" t="s">
        <v>1016</v>
      </c>
      <c r="F369" s="177" t="s">
        <v>1017</v>
      </c>
      <c r="G369" s="178" t="s">
        <v>136</v>
      </c>
      <c r="H369" s="179">
        <v>131.33000000000001</v>
      </c>
      <c r="I369" s="180"/>
      <c r="J369" s="181">
        <f>ROUND(I369*H369,2)</f>
        <v>0</v>
      </c>
      <c r="K369" s="177" t="s">
        <v>989</v>
      </c>
      <c r="L369" s="41"/>
      <c r="M369" s="182" t="s">
        <v>28</v>
      </c>
      <c r="N369" s="183" t="s">
        <v>47</v>
      </c>
      <c r="O369" s="66"/>
      <c r="P369" s="184">
        <f>O369*H369</f>
        <v>0</v>
      </c>
      <c r="Q369" s="184">
        <v>4.0000000000000003E-5</v>
      </c>
      <c r="R369" s="184">
        <f>Q369*H369</f>
        <v>5.2532000000000013E-3</v>
      </c>
      <c r="S369" s="184">
        <v>0</v>
      </c>
      <c r="T369" s="185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6" t="s">
        <v>138</v>
      </c>
      <c r="AT369" s="186" t="s">
        <v>133</v>
      </c>
      <c r="AU369" s="186" t="s">
        <v>86</v>
      </c>
      <c r="AY369" s="19" t="s">
        <v>131</v>
      </c>
      <c r="BE369" s="187">
        <f>IF(N369="základní",J369,0)</f>
        <v>0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84</v>
      </c>
      <c r="BK369" s="187">
        <f>ROUND(I369*H369,2)</f>
        <v>0</v>
      </c>
      <c r="BL369" s="19" t="s">
        <v>138</v>
      </c>
      <c r="BM369" s="186" t="s">
        <v>1018</v>
      </c>
    </row>
    <row r="370" spans="1:65" s="14" customFormat="1" x14ac:dyDescent="0.2">
      <c r="B370" s="199"/>
      <c r="C370" s="200"/>
      <c r="D370" s="190" t="s">
        <v>140</v>
      </c>
      <c r="E370" s="201" t="s">
        <v>28</v>
      </c>
      <c r="F370" s="202" t="s">
        <v>547</v>
      </c>
      <c r="G370" s="200"/>
      <c r="H370" s="203">
        <v>131.33000000000001</v>
      </c>
      <c r="I370" s="204"/>
      <c r="J370" s="200"/>
      <c r="K370" s="200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140</v>
      </c>
      <c r="AU370" s="209" t="s">
        <v>86</v>
      </c>
      <c r="AV370" s="14" t="s">
        <v>86</v>
      </c>
      <c r="AW370" s="14" t="s">
        <v>36</v>
      </c>
      <c r="AX370" s="14" t="s">
        <v>84</v>
      </c>
      <c r="AY370" s="209" t="s">
        <v>131</v>
      </c>
    </row>
    <row r="371" spans="1:65" s="2" customFormat="1" ht="24" x14ac:dyDescent="0.2">
      <c r="A371" s="36"/>
      <c r="B371" s="37"/>
      <c r="C371" s="175" t="s">
        <v>578</v>
      </c>
      <c r="D371" s="175" t="s">
        <v>133</v>
      </c>
      <c r="E371" s="176" t="s">
        <v>1019</v>
      </c>
      <c r="F371" s="177" t="s">
        <v>1020</v>
      </c>
      <c r="G371" s="178" t="s">
        <v>352</v>
      </c>
      <c r="H371" s="179">
        <v>2</v>
      </c>
      <c r="I371" s="180"/>
      <c r="J371" s="181">
        <f>ROUND(I371*H371,2)</f>
        <v>0</v>
      </c>
      <c r="K371" s="177" t="s">
        <v>137</v>
      </c>
      <c r="L371" s="41"/>
      <c r="M371" s="182" t="s">
        <v>28</v>
      </c>
      <c r="N371" s="183" t="s">
        <v>47</v>
      </c>
      <c r="O371" s="66"/>
      <c r="P371" s="184">
        <f>O371*H371</f>
        <v>0</v>
      </c>
      <c r="Q371" s="184">
        <v>1.8000000000000001E-4</v>
      </c>
      <c r="R371" s="184">
        <f>Q371*H371</f>
        <v>3.6000000000000002E-4</v>
      </c>
      <c r="S371" s="184">
        <v>0</v>
      </c>
      <c r="T371" s="185">
        <f>S371*H371</f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86" t="s">
        <v>138</v>
      </c>
      <c r="AT371" s="186" t="s">
        <v>133</v>
      </c>
      <c r="AU371" s="186" t="s">
        <v>86</v>
      </c>
      <c r="AY371" s="19" t="s">
        <v>131</v>
      </c>
      <c r="BE371" s="187">
        <f>IF(N371="základní",J371,0)</f>
        <v>0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84</v>
      </c>
      <c r="BK371" s="187">
        <f>ROUND(I371*H371,2)</f>
        <v>0</v>
      </c>
      <c r="BL371" s="19" t="s">
        <v>138</v>
      </c>
      <c r="BM371" s="186" t="s">
        <v>1021</v>
      </c>
    </row>
    <row r="372" spans="1:65" s="2" customFormat="1" ht="16.5" customHeight="1" x14ac:dyDescent="0.2">
      <c r="A372" s="36"/>
      <c r="B372" s="37"/>
      <c r="C372" s="221" t="s">
        <v>1022</v>
      </c>
      <c r="D372" s="221" t="s">
        <v>157</v>
      </c>
      <c r="E372" s="222" t="s">
        <v>1023</v>
      </c>
      <c r="F372" s="223" t="s">
        <v>1024</v>
      </c>
      <c r="G372" s="224" t="s">
        <v>352</v>
      </c>
      <c r="H372" s="225">
        <v>2</v>
      </c>
      <c r="I372" s="226"/>
      <c r="J372" s="227">
        <f>ROUND(I372*H372,2)</f>
        <v>0</v>
      </c>
      <c r="K372" s="223" t="s">
        <v>137</v>
      </c>
      <c r="L372" s="228"/>
      <c r="M372" s="229" t="s">
        <v>28</v>
      </c>
      <c r="N372" s="230" t="s">
        <v>47</v>
      </c>
      <c r="O372" s="66"/>
      <c r="P372" s="184">
        <f>O372*H372</f>
        <v>0</v>
      </c>
      <c r="Q372" s="184">
        <v>5.0000000000000001E-3</v>
      </c>
      <c r="R372" s="184">
        <f>Q372*H372</f>
        <v>0.01</v>
      </c>
      <c r="S372" s="184">
        <v>0</v>
      </c>
      <c r="T372" s="185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6" t="s">
        <v>161</v>
      </c>
      <c r="AT372" s="186" t="s">
        <v>157</v>
      </c>
      <c r="AU372" s="186" t="s">
        <v>86</v>
      </c>
      <c r="AY372" s="19" t="s">
        <v>131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9" t="s">
        <v>84</v>
      </c>
      <c r="BK372" s="187">
        <f>ROUND(I372*H372,2)</f>
        <v>0</v>
      </c>
      <c r="BL372" s="19" t="s">
        <v>138</v>
      </c>
      <c r="BM372" s="186" t="s">
        <v>1025</v>
      </c>
    </row>
    <row r="373" spans="1:65" s="2" customFormat="1" ht="16.5" customHeight="1" x14ac:dyDescent="0.2">
      <c r="A373" s="36"/>
      <c r="B373" s="37"/>
      <c r="C373" s="221" t="s">
        <v>1026</v>
      </c>
      <c r="D373" s="221" t="s">
        <v>157</v>
      </c>
      <c r="E373" s="222" t="s">
        <v>1027</v>
      </c>
      <c r="F373" s="223" t="s">
        <v>1028</v>
      </c>
      <c r="G373" s="224" t="s">
        <v>352</v>
      </c>
      <c r="H373" s="225">
        <v>2</v>
      </c>
      <c r="I373" s="226"/>
      <c r="J373" s="227">
        <f>ROUND(I373*H373,2)</f>
        <v>0</v>
      </c>
      <c r="K373" s="223" t="s">
        <v>137</v>
      </c>
      <c r="L373" s="228"/>
      <c r="M373" s="229" t="s">
        <v>28</v>
      </c>
      <c r="N373" s="230" t="s">
        <v>47</v>
      </c>
      <c r="O373" s="66"/>
      <c r="P373" s="184">
        <f>O373*H373</f>
        <v>0</v>
      </c>
      <c r="Q373" s="184">
        <v>8.0000000000000002E-3</v>
      </c>
      <c r="R373" s="184">
        <f>Q373*H373</f>
        <v>1.6E-2</v>
      </c>
      <c r="S373" s="184">
        <v>0</v>
      </c>
      <c r="T373" s="185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6" t="s">
        <v>161</v>
      </c>
      <c r="AT373" s="186" t="s">
        <v>157</v>
      </c>
      <c r="AU373" s="186" t="s">
        <v>86</v>
      </c>
      <c r="AY373" s="19" t="s">
        <v>131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9" t="s">
        <v>84</v>
      </c>
      <c r="BK373" s="187">
        <f>ROUND(I373*H373,2)</f>
        <v>0</v>
      </c>
      <c r="BL373" s="19" t="s">
        <v>138</v>
      </c>
      <c r="BM373" s="186" t="s">
        <v>1029</v>
      </c>
    </row>
    <row r="374" spans="1:65" s="2" customFormat="1" ht="24" x14ac:dyDescent="0.2">
      <c r="A374" s="36"/>
      <c r="B374" s="37"/>
      <c r="C374" s="175" t="s">
        <v>1030</v>
      </c>
      <c r="D374" s="175" t="s">
        <v>133</v>
      </c>
      <c r="E374" s="176" t="s">
        <v>1031</v>
      </c>
      <c r="F374" s="177" t="s">
        <v>1032</v>
      </c>
      <c r="G374" s="178" t="s">
        <v>352</v>
      </c>
      <c r="H374" s="179">
        <v>95</v>
      </c>
      <c r="I374" s="180"/>
      <c r="J374" s="181">
        <f>ROUND(I374*H374,2)</f>
        <v>0</v>
      </c>
      <c r="K374" s="177" t="s">
        <v>28</v>
      </c>
      <c r="L374" s="41"/>
      <c r="M374" s="182" t="s">
        <v>28</v>
      </c>
      <c r="N374" s="183" t="s">
        <v>47</v>
      </c>
      <c r="O374" s="66"/>
      <c r="P374" s="184">
        <f>O374*H374</f>
        <v>0</v>
      </c>
      <c r="Q374" s="184">
        <v>0</v>
      </c>
      <c r="R374" s="184">
        <f>Q374*H374</f>
        <v>0</v>
      </c>
      <c r="S374" s="184">
        <v>0</v>
      </c>
      <c r="T374" s="185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6" t="s">
        <v>231</v>
      </c>
      <c r="AT374" s="186" t="s">
        <v>133</v>
      </c>
      <c r="AU374" s="186" t="s">
        <v>86</v>
      </c>
      <c r="AY374" s="19" t="s">
        <v>131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9" t="s">
        <v>84</v>
      </c>
      <c r="BK374" s="187">
        <f>ROUND(I374*H374,2)</f>
        <v>0</v>
      </c>
      <c r="BL374" s="19" t="s">
        <v>231</v>
      </c>
      <c r="BM374" s="186" t="s">
        <v>1033</v>
      </c>
    </row>
    <row r="375" spans="1:65" s="2" customFormat="1" ht="16.5" customHeight="1" x14ac:dyDescent="0.2">
      <c r="A375" s="36"/>
      <c r="B375" s="37"/>
      <c r="C375" s="221" t="s">
        <v>1034</v>
      </c>
      <c r="D375" s="221" t="s">
        <v>157</v>
      </c>
      <c r="E375" s="222" t="s">
        <v>1035</v>
      </c>
      <c r="F375" s="223" t="s">
        <v>1036</v>
      </c>
      <c r="G375" s="224" t="s">
        <v>352</v>
      </c>
      <c r="H375" s="225">
        <v>95</v>
      </c>
      <c r="I375" s="226"/>
      <c r="J375" s="227">
        <f>ROUND(I375*H375,2)</f>
        <v>0</v>
      </c>
      <c r="K375" s="223" t="s">
        <v>137</v>
      </c>
      <c r="L375" s="228"/>
      <c r="M375" s="229" t="s">
        <v>28</v>
      </c>
      <c r="N375" s="230" t="s">
        <v>47</v>
      </c>
      <c r="O375" s="66"/>
      <c r="P375" s="184">
        <f>O375*H375</f>
        <v>0</v>
      </c>
      <c r="Q375" s="184">
        <v>5.9000000000000003E-4</v>
      </c>
      <c r="R375" s="184">
        <f>Q375*H375</f>
        <v>5.6050000000000003E-2</v>
      </c>
      <c r="S375" s="184">
        <v>0</v>
      </c>
      <c r="T375" s="185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6" t="s">
        <v>354</v>
      </c>
      <c r="AT375" s="186" t="s">
        <v>157</v>
      </c>
      <c r="AU375" s="186" t="s">
        <v>86</v>
      </c>
      <c r="AY375" s="19" t="s">
        <v>131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9" t="s">
        <v>84</v>
      </c>
      <c r="BK375" s="187">
        <f>ROUND(I375*H375,2)</f>
        <v>0</v>
      </c>
      <c r="BL375" s="19" t="s">
        <v>231</v>
      </c>
      <c r="BM375" s="186" t="s">
        <v>1037</v>
      </c>
    </row>
    <row r="376" spans="1:65" s="12" customFormat="1" ht="22.9" customHeight="1" x14ac:dyDescent="0.2">
      <c r="B376" s="159"/>
      <c r="C376" s="160"/>
      <c r="D376" s="161" t="s">
        <v>75</v>
      </c>
      <c r="E376" s="173" t="s">
        <v>1038</v>
      </c>
      <c r="F376" s="173" t="s">
        <v>1039</v>
      </c>
      <c r="G376" s="160"/>
      <c r="H376" s="160"/>
      <c r="I376" s="163"/>
      <c r="J376" s="174">
        <f>BK376</f>
        <v>0</v>
      </c>
      <c r="K376" s="160"/>
      <c r="L376" s="165"/>
      <c r="M376" s="166"/>
      <c r="N376" s="167"/>
      <c r="O376" s="167"/>
      <c r="P376" s="168">
        <f>P377</f>
        <v>0</v>
      </c>
      <c r="Q376" s="167"/>
      <c r="R376" s="168">
        <f>R377</f>
        <v>0</v>
      </c>
      <c r="S376" s="167"/>
      <c r="T376" s="169">
        <f>T377</f>
        <v>0</v>
      </c>
      <c r="AR376" s="170" t="s">
        <v>84</v>
      </c>
      <c r="AT376" s="171" t="s">
        <v>75</v>
      </c>
      <c r="AU376" s="171" t="s">
        <v>84</v>
      </c>
      <c r="AY376" s="170" t="s">
        <v>131</v>
      </c>
      <c r="BK376" s="172">
        <f>BK377</f>
        <v>0</v>
      </c>
    </row>
    <row r="377" spans="1:65" s="2" customFormat="1" ht="55.5" customHeight="1" x14ac:dyDescent="0.2">
      <c r="A377" s="36"/>
      <c r="B377" s="37"/>
      <c r="C377" s="175" t="s">
        <v>1040</v>
      </c>
      <c r="D377" s="175" t="s">
        <v>133</v>
      </c>
      <c r="E377" s="176" t="s">
        <v>1041</v>
      </c>
      <c r="F377" s="177" t="s">
        <v>1042</v>
      </c>
      <c r="G377" s="178" t="s">
        <v>160</v>
      </c>
      <c r="H377" s="179">
        <v>585.09500000000003</v>
      </c>
      <c r="I377" s="180"/>
      <c r="J377" s="181">
        <f>ROUND(I377*H377,2)</f>
        <v>0</v>
      </c>
      <c r="K377" s="177" t="s">
        <v>137</v>
      </c>
      <c r="L377" s="41"/>
      <c r="M377" s="182" t="s">
        <v>28</v>
      </c>
      <c r="N377" s="183" t="s">
        <v>47</v>
      </c>
      <c r="O377" s="66"/>
      <c r="P377" s="184">
        <f>O377*H377</f>
        <v>0</v>
      </c>
      <c r="Q377" s="184">
        <v>0</v>
      </c>
      <c r="R377" s="184">
        <f>Q377*H377</f>
        <v>0</v>
      </c>
      <c r="S377" s="184">
        <v>0</v>
      </c>
      <c r="T377" s="185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6" t="s">
        <v>138</v>
      </c>
      <c r="AT377" s="186" t="s">
        <v>133</v>
      </c>
      <c r="AU377" s="186" t="s">
        <v>86</v>
      </c>
      <c r="AY377" s="19" t="s">
        <v>131</v>
      </c>
      <c r="BE377" s="187">
        <f>IF(N377="základní",J377,0)</f>
        <v>0</v>
      </c>
      <c r="BF377" s="187">
        <f>IF(N377="snížená",J377,0)</f>
        <v>0</v>
      </c>
      <c r="BG377" s="187">
        <f>IF(N377="zákl. přenesená",J377,0)</f>
        <v>0</v>
      </c>
      <c r="BH377" s="187">
        <f>IF(N377="sníž. přenesená",J377,0)</f>
        <v>0</v>
      </c>
      <c r="BI377" s="187">
        <f>IF(N377="nulová",J377,0)</f>
        <v>0</v>
      </c>
      <c r="BJ377" s="19" t="s">
        <v>84</v>
      </c>
      <c r="BK377" s="187">
        <f>ROUND(I377*H377,2)</f>
        <v>0</v>
      </c>
      <c r="BL377" s="19" t="s">
        <v>138</v>
      </c>
      <c r="BM377" s="186" t="s">
        <v>1043</v>
      </c>
    </row>
    <row r="378" spans="1:65" s="12" customFormat="1" ht="25.9" customHeight="1" x14ac:dyDescent="0.2">
      <c r="B378" s="159"/>
      <c r="C378" s="160"/>
      <c r="D378" s="161" t="s">
        <v>75</v>
      </c>
      <c r="E378" s="162" t="s">
        <v>314</v>
      </c>
      <c r="F378" s="162" t="s">
        <v>315</v>
      </c>
      <c r="G378" s="160"/>
      <c r="H378" s="160"/>
      <c r="I378" s="163"/>
      <c r="J378" s="164">
        <f>BK378</f>
        <v>0</v>
      </c>
      <c r="K378" s="160"/>
      <c r="L378" s="165"/>
      <c r="M378" s="166"/>
      <c r="N378" s="167"/>
      <c r="O378" s="167"/>
      <c r="P378" s="168">
        <f>P379+P398+P429+P432+P436+P468+P488+P520+P532+P583+P595+P617+P640+P677+P690+P702</f>
        <v>0</v>
      </c>
      <c r="Q378" s="167"/>
      <c r="R378" s="168">
        <f>R379+R398+R429+R432+R436+R468+R488+R520+R532+R583+R595+R617+R640+R677+R690+R702</f>
        <v>31.4688543</v>
      </c>
      <c r="S378" s="167"/>
      <c r="T378" s="169">
        <f>T379+T398+T429+T432+T436+T468+T488+T520+T532+T583+T595+T617+T640+T677+T690+T702</f>
        <v>0</v>
      </c>
      <c r="AR378" s="170" t="s">
        <v>86</v>
      </c>
      <c r="AT378" s="171" t="s">
        <v>75</v>
      </c>
      <c r="AU378" s="171" t="s">
        <v>76</v>
      </c>
      <c r="AY378" s="170" t="s">
        <v>131</v>
      </c>
      <c r="BK378" s="172">
        <f>BK379+BK398+BK429+BK432+BK436+BK468+BK488+BK520+BK532+BK583+BK595+BK617+BK640+BK677+BK690+BK702</f>
        <v>0</v>
      </c>
    </row>
    <row r="379" spans="1:65" s="12" customFormat="1" ht="22.9" customHeight="1" x14ac:dyDescent="0.2">
      <c r="B379" s="159"/>
      <c r="C379" s="160"/>
      <c r="D379" s="161" t="s">
        <v>75</v>
      </c>
      <c r="E379" s="173" t="s">
        <v>1044</v>
      </c>
      <c r="F379" s="173" t="s">
        <v>1045</v>
      </c>
      <c r="G379" s="160"/>
      <c r="H379" s="160"/>
      <c r="I379" s="163"/>
      <c r="J379" s="174">
        <f>BK379</f>
        <v>0</v>
      </c>
      <c r="K379" s="160"/>
      <c r="L379" s="165"/>
      <c r="M379" s="166"/>
      <c r="N379" s="167"/>
      <c r="O379" s="167"/>
      <c r="P379" s="168">
        <f>SUM(P380:P397)</f>
        <v>0</v>
      </c>
      <c r="Q379" s="167"/>
      <c r="R379" s="168">
        <f>SUM(R380:R397)</f>
        <v>1.8936046</v>
      </c>
      <c r="S379" s="167"/>
      <c r="T379" s="169">
        <f>SUM(T380:T397)</f>
        <v>0</v>
      </c>
      <c r="AR379" s="170" t="s">
        <v>86</v>
      </c>
      <c r="AT379" s="171" t="s">
        <v>75</v>
      </c>
      <c r="AU379" s="171" t="s">
        <v>84</v>
      </c>
      <c r="AY379" s="170" t="s">
        <v>131</v>
      </c>
      <c r="BK379" s="172">
        <f>SUM(BK380:BK397)</f>
        <v>0</v>
      </c>
    </row>
    <row r="380" spans="1:65" s="2" customFormat="1" ht="36" x14ac:dyDescent="0.2">
      <c r="A380" s="36"/>
      <c r="B380" s="37"/>
      <c r="C380" s="175" t="s">
        <v>1046</v>
      </c>
      <c r="D380" s="175" t="s">
        <v>133</v>
      </c>
      <c r="E380" s="176" t="s">
        <v>1047</v>
      </c>
      <c r="F380" s="177" t="s">
        <v>1048</v>
      </c>
      <c r="G380" s="178" t="s">
        <v>136</v>
      </c>
      <c r="H380" s="179">
        <v>167.44800000000001</v>
      </c>
      <c r="I380" s="180"/>
      <c r="J380" s="181">
        <f>ROUND(I380*H380,2)</f>
        <v>0</v>
      </c>
      <c r="K380" s="177" t="s">
        <v>137</v>
      </c>
      <c r="L380" s="41"/>
      <c r="M380" s="182" t="s">
        <v>28</v>
      </c>
      <c r="N380" s="183" t="s">
        <v>47</v>
      </c>
      <c r="O380" s="66"/>
      <c r="P380" s="184">
        <f>O380*H380</f>
        <v>0</v>
      </c>
      <c r="Q380" s="184">
        <v>0</v>
      </c>
      <c r="R380" s="184">
        <f>Q380*H380</f>
        <v>0</v>
      </c>
      <c r="S380" s="184">
        <v>0</v>
      </c>
      <c r="T380" s="185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6" t="s">
        <v>231</v>
      </c>
      <c r="AT380" s="186" t="s">
        <v>133</v>
      </c>
      <c r="AU380" s="186" t="s">
        <v>86</v>
      </c>
      <c r="AY380" s="19" t="s">
        <v>131</v>
      </c>
      <c r="BE380" s="187">
        <f>IF(N380="základní",J380,0)</f>
        <v>0</v>
      </c>
      <c r="BF380" s="187">
        <f>IF(N380="snížená",J380,0)</f>
        <v>0</v>
      </c>
      <c r="BG380" s="187">
        <f>IF(N380="zákl. přenesená",J380,0)</f>
        <v>0</v>
      </c>
      <c r="BH380" s="187">
        <f>IF(N380="sníž. přenesená",J380,0)</f>
        <v>0</v>
      </c>
      <c r="BI380" s="187">
        <f>IF(N380="nulová",J380,0)</f>
        <v>0</v>
      </c>
      <c r="BJ380" s="19" t="s">
        <v>84</v>
      </c>
      <c r="BK380" s="187">
        <f>ROUND(I380*H380,2)</f>
        <v>0</v>
      </c>
      <c r="BL380" s="19" t="s">
        <v>231</v>
      </c>
      <c r="BM380" s="186" t="s">
        <v>1049</v>
      </c>
    </row>
    <row r="381" spans="1:65" s="14" customFormat="1" x14ac:dyDescent="0.2">
      <c r="B381" s="199"/>
      <c r="C381" s="200"/>
      <c r="D381" s="190" t="s">
        <v>140</v>
      </c>
      <c r="E381" s="201" t="s">
        <v>28</v>
      </c>
      <c r="F381" s="202" t="s">
        <v>544</v>
      </c>
      <c r="G381" s="200"/>
      <c r="H381" s="203">
        <v>167.44800000000001</v>
      </c>
      <c r="I381" s="204"/>
      <c r="J381" s="200"/>
      <c r="K381" s="200"/>
      <c r="L381" s="205"/>
      <c r="M381" s="206"/>
      <c r="N381" s="207"/>
      <c r="O381" s="207"/>
      <c r="P381" s="207"/>
      <c r="Q381" s="207"/>
      <c r="R381" s="207"/>
      <c r="S381" s="207"/>
      <c r="T381" s="208"/>
      <c r="AT381" s="209" t="s">
        <v>140</v>
      </c>
      <c r="AU381" s="209" t="s">
        <v>86</v>
      </c>
      <c r="AV381" s="14" t="s">
        <v>86</v>
      </c>
      <c r="AW381" s="14" t="s">
        <v>36</v>
      </c>
      <c r="AX381" s="14" t="s">
        <v>84</v>
      </c>
      <c r="AY381" s="209" t="s">
        <v>131</v>
      </c>
    </row>
    <row r="382" spans="1:65" s="2" customFormat="1" ht="33" customHeight="1" x14ac:dyDescent="0.2">
      <c r="A382" s="36"/>
      <c r="B382" s="37"/>
      <c r="C382" s="175" t="s">
        <v>1050</v>
      </c>
      <c r="D382" s="175" t="s">
        <v>133</v>
      </c>
      <c r="E382" s="176" t="s">
        <v>1051</v>
      </c>
      <c r="F382" s="177" t="s">
        <v>1052</v>
      </c>
      <c r="G382" s="178" t="s">
        <v>136</v>
      </c>
      <c r="H382" s="179">
        <v>58.57</v>
      </c>
      <c r="I382" s="180"/>
      <c r="J382" s="181">
        <f>ROUND(I382*H382,2)</f>
        <v>0</v>
      </c>
      <c r="K382" s="177" t="s">
        <v>137</v>
      </c>
      <c r="L382" s="41"/>
      <c r="M382" s="182" t="s">
        <v>28</v>
      </c>
      <c r="N382" s="183" t="s">
        <v>47</v>
      </c>
      <c r="O382" s="66"/>
      <c r="P382" s="184">
        <f>O382*H382</f>
        <v>0</v>
      </c>
      <c r="Q382" s="184">
        <v>0</v>
      </c>
      <c r="R382" s="184">
        <f>Q382*H382</f>
        <v>0</v>
      </c>
      <c r="S382" s="184">
        <v>0</v>
      </c>
      <c r="T382" s="185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6" t="s">
        <v>231</v>
      </c>
      <c r="AT382" s="186" t="s">
        <v>133</v>
      </c>
      <c r="AU382" s="186" t="s">
        <v>86</v>
      </c>
      <c r="AY382" s="19" t="s">
        <v>131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9" t="s">
        <v>84</v>
      </c>
      <c r="BK382" s="187">
        <f>ROUND(I382*H382,2)</f>
        <v>0</v>
      </c>
      <c r="BL382" s="19" t="s">
        <v>231</v>
      </c>
      <c r="BM382" s="186" t="s">
        <v>1053</v>
      </c>
    </row>
    <row r="383" spans="1:65" s="14" customFormat="1" x14ac:dyDescent="0.2">
      <c r="B383" s="199"/>
      <c r="C383" s="200"/>
      <c r="D383" s="190" t="s">
        <v>140</v>
      </c>
      <c r="E383" s="201" t="s">
        <v>28</v>
      </c>
      <c r="F383" s="202" t="s">
        <v>865</v>
      </c>
      <c r="G383" s="200"/>
      <c r="H383" s="203">
        <v>58.57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140</v>
      </c>
      <c r="AU383" s="209" t="s">
        <v>86</v>
      </c>
      <c r="AV383" s="14" t="s">
        <v>86</v>
      </c>
      <c r="AW383" s="14" t="s">
        <v>36</v>
      </c>
      <c r="AX383" s="14" t="s">
        <v>84</v>
      </c>
      <c r="AY383" s="209" t="s">
        <v>131</v>
      </c>
    </row>
    <row r="384" spans="1:65" s="2" customFormat="1" ht="16.5" customHeight="1" x14ac:dyDescent="0.2">
      <c r="A384" s="36"/>
      <c r="B384" s="37"/>
      <c r="C384" s="221" t="s">
        <v>1054</v>
      </c>
      <c r="D384" s="221" t="s">
        <v>157</v>
      </c>
      <c r="E384" s="222" t="s">
        <v>1055</v>
      </c>
      <c r="F384" s="223" t="s">
        <v>1056</v>
      </c>
      <c r="G384" s="224" t="s">
        <v>160</v>
      </c>
      <c r="H384" s="225">
        <v>9.0999999999999998E-2</v>
      </c>
      <c r="I384" s="226"/>
      <c r="J384" s="227">
        <f>ROUND(I384*H384,2)</f>
        <v>0</v>
      </c>
      <c r="K384" s="223" t="s">
        <v>137</v>
      </c>
      <c r="L384" s="228"/>
      <c r="M384" s="229" t="s">
        <v>28</v>
      </c>
      <c r="N384" s="230" t="s">
        <v>47</v>
      </c>
      <c r="O384" s="66"/>
      <c r="P384" s="184">
        <f>O384*H384</f>
        <v>0</v>
      </c>
      <c r="Q384" s="184">
        <v>1</v>
      </c>
      <c r="R384" s="184">
        <f>Q384*H384</f>
        <v>9.0999999999999998E-2</v>
      </c>
      <c r="S384" s="184">
        <v>0</v>
      </c>
      <c r="T384" s="185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6" t="s">
        <v>354</v>
      </c>
      <c r="AT384" s="186" t="s">
        <v>157</v>
      </c>
      <c r="AU384" s="186" t="s">
        <v>86</v>
      </c>
      <c r="AY384" s="19" t="s">
        <v>131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84</v>
      </c>
      <c r="BK384" s="187">
        <f>ROUND(I384*H384,2)</f>
        <v>0</v>
      </c>
      <c r="BL384" s="19" t="s">
        <v>231</v>
      </c>
      <c r="BM384" s="186" t="s">
        <v>1057</v>
      </c>
    </row>
    <row r="385" spans="1:65" s="14" customFormat="1" x14ac:dyDescent="0.2">
      <c r="B385" s="199"/>
      <c r="C385" s="200"/>
      <c r="D385" s="190" t="s">
        <v>140</v>
      </c>
      <c r="E385" s="201" t="s">
        <v>28</v>
      </c>
      <c r="F385" s="202" t="s">
        <v>1058</v>
      </c>
      <c r="G385" s="200"/>
      <c r="H385" s="203">
        <v>226.96799999999999</v>
      </c>
      <c r="I385" s="204"/>
      <c r="J385" s="200"/>
      <c r="K385" s="200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140</v>
      </c>
      <c r="AU385" s="209" t="s">
        <v>86</v>
      </c>
      <c r="AV385" s="14" t="s">
        <v>86</v>
      </c>
      <c r="AW385" s="14" t="s">
        <v>36</v>
      </c>
      <c r="AX385" s="14" t="s">
        <v>84</v>
      </c>
      <c r="AY385" s="209" t="s">
        <v>131</v>
      </c>
    </row>
    <row r="386" spans="1:65" s="14" customFormat="1" x14ac:dyDescent="0.2">
      <c r="B386" s="199"/>
      <c r="C386" s="200"/>
      <c r="D386" s="190" t="s">
        <v>140</v>
      </c>
      <c r="E386" s="200"/>
      <c r="F386" s="202" t="s">
        <v>1059</v>
      </c>
      <c r="G386" s="200"/>
      <c r="H386" s="203">
        <v>9.0999999999999998E-2</v>
      </c>
      <c r="I386" s="204"/>
      <c r="J386" s="200"/>
      <c r="K386" s="200"/>
      <c r="L386" s="205"/>
      <c r="M386" s="206"/>
      <c r="N386" s="207"/>
      <c r="O386" s="207"/>
      <c r="P386" s="207"/>
      <c r="Q386" s="207"/>
      <c r="R386" s="207"/>
      <c r="S386" s="207"/>
      <c r="T386" s="208"/>
      <c r="AT386" s="209" t="s">
        <v>140</v>
      </c>
      <c r="AU386" s="209" t="s">
        <v>86</v>
      </c>
      <c r="AV386" s="14" t="s">
        <v>86</v>
      </c>
      <c r="AW386" s="14" t="s">
        <v>4</v>
      </c>
      <c r="AX386" s="14" t="s">
        <v>84</v>
      </c>
      <c r="AY386" s="209" t="s">
        <v>131</v>
      </c>
    </row>
    <row r="387" spans="1:65" s="2" customFormat="1" ht="24" x14ac:dyDescent="0.2">
      <c r="A387" s="36"/>
      <c r="B387" s="37"/>
      <c r="C387" s="175" t="s">
        <v>1060</v>
      </c>
      <c r="D387" s="175" t="s">
        <v>133</v>
      </c>
      <c r="E387" s="176" t="s">
        <v>1061</v>
      </c>
      <c r="F387" s="177" t="s">
        <v>1062</v>
      </c>
      <c r="G387" s="178" t="s">
        <v>136</v>
      </c>
      <c r="H387" s="179">
        <v>167.44800000000001</v>
      </c>
      <c r="I387" s="180"/>
      <c r="J387" s="181">
        <f>ROUND(I387*H387,2)</f>
        <v>0</v>
      </c>
      <c r="K387" s="177" t="s">
        <v>137</v>
      </c>
      <c r="L387" s="41"/>
      <c r="M387" s="182" t="s">
        <v>28</v>
      </c>
      <c r="N387" s="183" t="s">
        <v>47</v>
      </c>
      <c r="O387" s="66"/>
      <c r="P387" s="184">
        <f>O387*H387</f>
        <v>0</v>
      </c>
      <c r="Q387" s="184">
        <v>4.0000000000000002E-4</v>
      </c>
      <c r="R387" s="184">
        <f>Q387*H387</f>
        <v>6.6979200000000003E-2</v>
      </c>
      <c r="S387" s="184">
        <v>0</v>
      </c>
      <c r="T387" s="185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6" t="s">
        <v>231</v>
      </c>
      <c r="AT387" s="186" t="s">
        <v>133</v>
      </c>
      <c r="AU387" s="186" t="s">
        <v>86</v>
      </c>
      <c r="AY387" s="19" t="s">
        <v>131</v>
      </c>
      <c r="BE387" s="187">
        <f>IF(N387="základní",J387,0)</f>
        <v>0</v>
      </c>
      <c r="BF387" s="187">
        <f>IF(N387="snížená",J387,0)</f>
        <v>0</v>
      </c>
      <c r="BG387" s="187">
        <f>IF(N387="zákl. přenesená",J387,0)</f>
        <v>0</v>
      </c>
      <c r="BH387" s="187">
        <f>IF(N387="sníž. přenesená",J387,0)</f>
        <v>0</v>
      </c>
      <c r="BI387" s="187">
        <f>IF(N387="nulová",J387,0)</f>
        <v>0</v>
      </c>
      <c r="BJ387" s="19" t="s">
        <v>84</v>
      </c>
      <c r="BK387" s="187">
        <f>ROUND(I387*H387,2)</f>
        <v>0</v>
      </c>
      <c r="BL387" s="19" t="s">
        <v>231</v>
      </c>
      <c r="BM387" s="186" t="s">
        <v>1063</v>
      </c>
    </row>
    <row r="388" spans="1:65" s="14" customFormat="1" x14ac:dyDescent="0.2">
      <c r="B388" s="199"/>
      <c r="C388" s="200"/>
      <c r="D388" s="190" t="s">
        <v>140</v>
      </c>
      <c r="E388" s="201" t="s">
        <v>28</v>
      </c>
      <c r="F388" s="202" t="s">
        <v>544</v>
      </c>
      <c r="G388" s="200"/>
      <c r="H388" s="203">
        <v>167.44800000000001</v>
      </c>
      <c r="I388" s="204"/>
      <c r="J388" s="200"/>
      <c r="K388" s="200"/>
      <c r="L388" s="205"/>
      <c r="M388" s="206"/>
      <c r="N388" s="207"/>
      <c r="O388" s="207"/>
      <c r="P388" s="207"/>
      <c r="Q388" s="207"/>
      <c r="R388" s="207"/>
      <c r="S388" s="207"/>
      <c r="T388" s="208"/>
      <c r="AT388" s="209" t="s">
        <v>140</v>
      </c>
      <c r="AU388" s="209" t="s">
        <v>86</v>
      </c>
      <c r="AV388" s="14" t="s">
        <v>86</v>
      </c>
      <c r="AW388" s="14" t="s">
        <v>36</v>
      </c>
      <c r="AX388" s="14" t="s">
        <v>84</v>
      </c>
      <c r="AY388" s="209" t="s">
        <v>131</v>
      </c>
    </row>
    <row r="389" spans="1:65" s="2" customFormat="1" ht="44.25" customHeight="1" x14ac:dyDescent="0.2">
      <c r="A389" s="36"/>
      <c r="B389" s="37"/>
      <c r="C389" s="221" t="s">
        <v>1064</v>
      </c>
      <c r="D389" s="221" t="s">
        <v>157</v>
      </c>
      <c r="E389" s="222" t="s">
        <v>1065</v>
      </c>
      <c r="F389" s="223" t="s">
        <v>1066</v>
      </c>
      <c r="G389" s="224" t="s">
        <v>136</v>
      </c>
      <c r="H389" s="225">
        <v>192.565</v>
      </c>
      <c r="I389" s="226"/>
      <c r="J389" s="227">
        <f>ROUND(I389*H389,2)</f>
        <v>0</v>
      </c>
      <c r="K389" s="223" t="s">
        <v>137</v>
      </c>
      <c r="L389" s="228"/>
      <c r="M389" s="229" t="s">
        <v>28</v>
      </c>
      <c r="N389" s="230" t="s">
        <v>47</v>
      </c>
      <c r="O389" s="66"/>
      <c r="P389" s="184">
        <f>O389*H389</f>
        <v>0</v>
      </c>
      <c r="Q389" s="184">
        <v>5.4000000000000003E-3</v>
      </c>
      <c r="R389" s="184">
        <f>Q389*H389</f>
        <v>1.0398510000000001</v>
      </c>
      <c r="S389" s="184">
        <v>0</v>
      </c>
      <c r="T389" s="185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6" t="s">
        <v>354</v>
      </c>
      <c r="AT389" s="186" t="s">
        <v>157</v>
      </c>
      <c r="AU389" s="186" t="s">
        <v>86</v>
      </c>
      <c r="AY389" s="19" t="s">
        <v>131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9" t="s">
        <v>84</v>
      </c>
      <c r="BK389" s="187">
        <f>ROUND(I389*H389,2)</f>
        <v>0</v>
      </c>
      <c r="BL389" s="19" t="s">
        <v>231</v>
      </c>
      <c r="BM389" s="186" t="s">
        <v>1067</v>
      </c>
    </row>
    <row r="390" spans="1:65" s="14" customFormat="1" x14ac:dyDescent="0.2">
      <c r="B390" s="199"/>
      <c r="C390" s="200"/>
      <c r="D390" s="190" t="s">
        <v>140</v>
      </c>
      <c r="E390" s="201" t="s">
        <v>28</v>
      </c>
      <c r="F390" s="202" t="s">
        <v>546</v>
      </c>
      <c r="G390" s="200"/>
      <c r="H390" s="203">
        <v>167.44800000000001</v>
      </c>
      <c r="I390" s="204"/>
      <c r="J390" s="200"/>
      <c r="K390" s="200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140</v>
      </c>
      <c r="AU390" s="209" t="s">
        <v>86</v>
      </c>
      <c r="AV390" s="14" t="s">
        <v>86</v>
      </c>
      <c r="AW390" s="14" t="s">
        <v>36</v>
      </c>
      <c r="AX390" s="14" t="s">
        <v>84</v>
      </c>
      <c r="AY390" s="209" t="s">
        <v>131</v>
      </c>
    </row>
    <row r="391" spans="1:65" s="14" customFormat="1" x14ac:dyDescent="0.2">
      <c r="B391" s="199"/>
      <c r="C391" s="200"/>
      <c r="D391" s="190" t="s">
        <v>140</v>
      </c>
      <c r="E391" s="200"/>
      <c r="F391" s="202" t="s">
        <v>1068</v>
      </c>
      <c r="G391" s="200"/>
      <c r="H391" s="203">
        <v>192.565</v>
      </c>
      <c r="I391" s="204"/>
      <c r="J391" s="200"/>
      <c r="K391" s="200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140</v>
      </c>
      <c r="AU391" s="209" t="s">
        <v>86</v>
      </c>
      <c r="AV391" s="14" t="s">
        <v>86</v>
      </c>
      <c r="AW391" s="14" t="s">
        <v>4</v>
      </c>
      <c r="AX391" s="14" t="s">
        <v>84</v>
      </c>
      <c r="AY391" s="209" t="s">
        <v>131</v>
      </c>
    </row>
    <row r="392" spans="1:65" s="2" customFormat="1" ht="24" x14ac:dyDescent="0.2">
      <c r="A392" s="36"/>
      <c r="B392" s="37"/>
      <c r="C392" s="175" t="s">
        <v>1069</v>
      </c>
      <c r="D392" s="175" t="s">
        <v>133</v>
      </c>
      <c r="E392" s="176" t="s">
        <v>1070</v>
      </c>
      <c r="F392" s="177" t="s">
        <v>1071</v>
      </c>
      <c r="G392" s="178" t="s">
        <v>136</v>
      </c>
      <c r="H392" s="179">
        <v>105.261</v>
      </c>
      <c r="I392" s="180"/>
      <c r="J392" s="181">
        <f>ROUND(I392*H392,2)</f>
        <v>0</v>
      </c>
      <c r="K392" s="177" t="s">
        <v>137</v>
      </c>
      <c r="L392" s="41"/>
      <c r="M392" s="182" t="s">
        <v>28</v>
      </c>
      <c r="N392" s="183" t="s">
        <v>47</v>
      </c>
      <c r="O392" s="66"/>
      <c r="P392" s="184">
        <f>O392*H392</f>
        <v>0</v>
      </c>
      <c r="Q392" s="184">
        <v>4.0000000000000002E-4</v>
      </c>
      <c r="R392" s="184">
        <f>Q392*H392</f>
        <v>4.21044E-2</v>
      </c>
      <c r="S392" s="184">
        <v>0</v>
      </c>
      <c r="T392" s="185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6" t="s">
        <v>231</v>
      </c>
      <c r="AT392" s="186" t="s">
        <v>133</v>
      </c>
      <c r="AU392" s="186" t="s">
        <v>86</v>
      </c>
      <c r="AY392" s="19" t="s">
        <v>131</v>
      </c>
      <c r="BE392" s="187">
        <f>IF(N392="základní",J392,0)</f>
        <v>0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9" t="s">
        <v>84</v>
      </c>
      <c r="BK392" s="187">
        <f>ROUND(I392*H392,2)</f>
        <v>0</v>
      </c>
      <c r="BL392" s="19" t="s">
        <v>231</v>
      </c>
      <c r="BM392" s="186" t="s">
        <v>1072</v>
      </c>
    </row>
    <row r="393" spans="1:65" s="13" customFormat="1" x14ac:dyDescent="0.2">
      <c r="B393" s="188"/>
      <c r="C393" s="189"/>
      <c r="D393" s="190" t="s">
        <v>140</v>
      </c>
      <c r="E393" s="191" t="s">
        <v>28</v>
      </c>
      <c r="F393" s="192" t="s">
        <v>1073</v>
      </c>
      <c r="G393" s="189"/>
      <c r="H393" s="191" t="s">
        <v>28</v>
      </c>
      <c r="I393" s="193"/>
      <c r="J393" s="189"/>
      <c r="K393" s="189"/>
      <c r="L393" s="194"/>
      <c r="M393" s="195"/>
      <c r="N393" s="196"/>
      <c r="O393" s="196"/>
      <c r="P393" s="196"/>
      <c r="Q393" s="196"/>
      <c r="R393" s="196"/>
      <c r="S393" s="196"/>
      <c r="T393" s="197"/>
      <c r="AT393" s="198" t="s">
        <v>140</v>
      </c>
      <c r="AU393" s="198" t="s">
        <v>86</v>
      </c>
      <c r="AV393" s="13" t="s">
        <v>84</v>
      </c>
      <c r="AW393" s="13" t="s">
        <v>36</v>
      </c>
      <c r="AX393" s="13" t="s">
        <v>76</v>
      </c>
      <c r="AY393" s="198" t="s">
        <v>131</v>
      </c>
    </row>
    <row r="394" spans="1:65" s="14" customFormat="1" ht="22.5" x14ac:dyDescent="0.2">
      <c r="B394" s="199"/>
      <c r="C394" s="200"/>
      <c r="D394" s="190" t="s">
        <v>140</v>
      </c>
      <c r="E394" s="201" t="s">
        <v>28</v>
      </c>
      <c r="F394" s="202" t="s">
        <v>1074</v>
      </c>
      <c r="G394" s="200"/>
      <c r="H394" s="203">
        <v>105.261</v>
      </c>
      <c r="I394" s="204"/>
      <c r="J394" s="200"/>
      <c r="K394" s="200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140</v>
      </c>
      <c r="AU394" s="209" t="s">
        <v>86</v>
      </c>
      <c r="AV394" s="14" t="s">
        <v>86</v>
      </c>
      <c r="AW394" s="14" t="s">
        <v>36</v>
      </c>
      <c r="AX394" s="14" t="s">
        <v>84</v>
      </c>
      <c r="AY394" s="209" t="s">
        <v>131</v>
      </c>
    </row>
    <row r="395" spans="1:65" s="2" customFormat="1" ht="44.25" customHeight="1" x14ac:dyDescent="0.2">
      <c r="A395" s="36"/>
      <c r="B395" s="37"/>
      <c r="C395" s="221" t="s">
        <v>1075</v>
      </c>
      <c r="D395" s="221" t="s">
        <v>157</v>
      </c>
      <c r="E395" s="222" t="s">
        <v>1065</v>
      </c>
      <c r="F395" s="223" t="s">
        <v>1066</v>
      </c>
      <c r="G395" s="224" t="s">
        <v>136</v>
      </c>
      <c r="H395" s="225">
        <v>121.05</v>
      </c>
      <c r="I395" s="226"/>
      <c r="J395" s="227">
        <f>ROUND(I395*H395,2)</f>
        <v>0</v>
      </c>
      <c r="K395" s="223" t="s">
        <v>137</v>
      </c>
      <c r="L395" s="228"/>
      <c r="M395" s="229" t="s">
        <v>28</v>
      </c>
      <c r="N395" s="230" t="s">
        <v>47</v>
      </c>
      <c r="O395" s="66"/>
      <c r="P395" s="184">
        <f>O395*H395</f>
        <v>0</v>
      </c>
      <c r="Q395" s="184">
        <v>5.4000000000000003E-3</v>
      </c>
      <c r="R395" s="184">
        <f>Q395*H395</f>
        <v>0.65366999999999997</v>
      </c>
      <c r="S395" s="184">
        <v>0</v>
      </c>
      <c r="T395" s="185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6" t="s">
        <v>354</v>
      </c>
      <c r="AT395" s="186" t="s">
        <v>157</v>
      </c>
      <c r="AU395" s="186" t="s">
        <v>86</v>
      </c>
      <c r="AY395" s="19" t="s">
        <v>131</v>
      </c>
      <c r="BE395" s="187">
        <f>IF(N395="základní",J395,0)</f>
        <v>0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9" t="s">
        <v>84</v>
      </c>
      <c r="BK395" s="187">
        <f>ROUND(I395*H395,2)</f>
        <v>0</v>
      </c>
      <c r="BL395" s="19" t="s">
        <v>231</v>
      </c>
      <c r="BM395" s="186" t="s">
        <v>1076</v>
      </c>
    </row>
    <row r="396" spans="1:65" s="14" customFormat="1" x14ac:dyDescent="0.2">
      <c r="B396" s="199"/>
      <c r="C396" s="200"/>
      <c r="D396" s="190" t="s">
        <v>140</v>
      </c>
      <c r="E396" s="200"/>
      <c r="F396" s="202" t="s">
        <v>1077</v>
      </c>
      <c r="G396" s="200"/>
      <c r="H396" s="203">
        <v>121.05</v>
      </c>
      <c r="I396" s="204"/>
      <c r="J396" s="200"/>
      <c r="K396" s="200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140</v>
      </c>
      <c r="AU396" s="209" t="s">
        <v>86</v>
      </c>
      <c r="AV396" s="14" t="s">
        <v>86</v>
      </c>
      <c r="AW396" s="14" t="s">
        <v>4</v>
      </c>
      <c r="AX396" s="14" t="s">
        <v>84</v>
      </c>
      <c r="AY396" s="209" t="s">
        <v>131</v>
      </c>
    </row>
    <row r="397" spans="1:65" s="2" customFormat="1" ht="44.25" customHeight="1" x14ac:dyDescent="0.2">
      <c r="A397" s="36"/>
      <c r="B397" s="37"/>
      <c r="C397" s="175" t="s">
        <v>1078</v>
      </c>
      <c r="D397" s="175" t="s">
        <v>133</v>
      </c>
      <c r="E397" s="176" t="s">
        <v>1079</v>
      </c>
      <c r="F397" s="177" t="s">
        <v>1080</v>
      </c>
      <c r="G397" s="178" t="s">
        <v>1081</v>
      </c>
      <c r="H397" s="246"/>
      <c r="I397" s="180"/>
      <c r="J397" s="181">
        <f>ROUND(I397*H397,2)</f>
        <v>0</v>
      </c>
      <c r="K397" s="177" t="s">
        <v>137</v>
      </c>
      <c r="L397" s="41"/>
      <c r="M397" s="182" t="s">
        <v>28</v>
      </c>
      <c r="N397" s="183" t="s">
        <v>47</v>
      </c>
      <c r="O397" s="66"/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6" t="s">
        <v>231</v>
      </c>
      <c r="AT397" s="186" t="s">
        <v>133</v>
      </c>
      <c r="AU397" s="186" t="s">
        <v>86</v>
      </c>
      <c r="AY397" s="19" t="s">
        <v>131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9" t="s">
        <v>84</v>
      </c>
      <c r="BK397" s="187">
        <f>ROUND(I397*H397,2)</f>
        <v>0</v>
      </c>
      <c r="BL397" s="19" t="s">
        <v>231</v>
      </c>
      <c r="BM397" s="186" t="s">
        <v>1082</v>
      </c>
    </row>
    <row r="398" spans="1:65" s="12" customFormat="1" ht="22.9" customHeight="1" x14ac:dyDescent="0.2">
      <c r="B398" s="159"/>
      <c r="C398" s="160"/>
      <c r="D398" s="161" t="s">
        <v>75</v>
      </c>
      <c r="E398" s="173" t="s">
        <v>1083</v>
      </c>
      <c r="F398" s="173" t="s">
        <v>1084</v>
      </c>
      <c r="G398" s="160"/>
      <c r="H398" s="160"/>
      <c r="I398" s="163"/>
      <c r="J398" s="174">
        <f>BK398</f>
        <v>0</v>
      </c>
      <c r="K398" s="160"/>
      <c r="L398" s="165"/>
      <c r="M398" s="166"/>
      <c r="N398" s="167"/>
      <c r="O398" s="167"/>
      <c r="P398" s="168">
        <f>SUM(P399:P428)</f>
        <v>0</v>
      </c>
      <c r="Q398" s="167"/>
      <c r="R398" s="168">
        <f>SUM(R399:R428)</f>
        <v>3.1897363499999996</v>
      </c>
      <c r="S398" s="167"/>
      <c r="T398" s="169">
        <f>SUM(T399:T428)</f>
        <v>0</v>
      </c>
      <c r="AR398" s="170" t="s">
        <v>86</v>
      </c>
      <c r="AT398" s="171" t="s">
        <v>75</v>
      </c>
      <c r="AU398" s="171" t="s">
        <v>84</v>
      </c>
      <c r="AY398" s="170" t="s">
        <v>131</v>
      </c>
      <c r="BK398" s="172">
        <f>SUM(BK399:BK428)</f>
        <v>0</v>
      </c>
    </row>
    <row r="399" spans="1:65" s="2" customFormat="1" ht="44.25" customHeight="1" x14ac:dyDescent="0.2">
      <c r="A399" s="36"/>
      <c r="B399" s="37"/>
      <c r="C399" s="175" t="s">
        <v>1085</v>
      </c>
      <c r="D399" s="175" t="s">
        <v>133</v>
      </c>
      <c r="E399" s="176" t="s">
        <v>1086</v>
      </c>
      <c r="F399" s="177" t="s">
        <v>1087</v>
      </c>
      <c r="G399" s="178" t="s">
        <v>136</v>
      </c>
      <c r="H399" s="179">
        <v>511.53500000000003</v>
      </c>
      <c r="I399" s="180"/>
      <c r="J399" s="181">
        <f>ROUND(I399*H399,2)</f>
        <v>0</v>
      </c>
      <c r="K399" s="177" t="s">
        <v>137</v>
      </c>
      <c r="L399" s="41"/>
      <c r="M399" s="182" t="s">
        <v>28</v>
      </c>
      <c r="N399" s="183" t="s">
        <v>47</v>
      </c>
      <c r="O399" s="66"/>
      <c r="P399" s="184">
        <f>O399*H399</f>
        <v>0</v>
      </c>
      <c r="Q399" s="184">
        <v>0</v>
      </c>
      <c r="R399" s="184">
        <f>Q399*H399</f>
        <v>0</v>
      </c>
      <c r="S399" s="184">
        <v>0</v>
      </c>
      <c r="T399" s="185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6" t="s">
        <v>231</v>
      </c>
      <c r="AT399" s="186" t="s">
        <v>133</v>
      </c>
      <c r="AU399" s="186" t="s">
        <v>86</v>
      </c>
      <c r="AY399" s="19" t="s">
        <v>131</v>
      </c>
      <c r="BE399" s="187">
        <f>IF(N399="základní",J399,0)</f>
        <v>0</v>
      </c>
      <c r="BF399" s="187">
        <f>IF(N399="snížená",J399,0)</f>
        <v>0</v>
      </c>
      <c r="BG399" s="187">
        <f>IF(N399="zákl. přenesená",J399,0)</f>
        <v>0</v>
      </c>
      <c r="BH399" s="187">
        <f>IF(N399="sníž. přenesená",J399,0)</f>
        <v>0</v>
      </c>
      <c r="BI399" s="187">
        <f>IF(N399="nulová",J399,0)</f>
        <v>0</v>
      </c>
      <c r="BJ399" s="19" t="s">
        <v>84</v>
      </c>
      <c r="BK399" s="187">
        <f>ROUND(I399*H399,2)</f>
        <v>0</v>
      </c>
      <c r="BL399" s="19" t="s">
        <v>231</v>
      </c>
      <c r="BM399" s="186" t="s">
        <v>1088</v>
      </c>
    </row>
    <row r="400" spans="1:65" s="14" customFormat="1" x14ac:dyDescent="0.2">
      <c r="B400" s="199"/>
      <c r="C400" s="200"/>
      <c r="D400" s="190" t="s">
        <v>140</v>
      </c>
      <c r="E400" s="201" t="s">
        <v>1089</v>
      </c>
      <c r="F400" s="202" t="s">
        <v>1090</v>
      </c>
      <c r="G400" s="200"/>
      <c r="H400" s="203">
        <v>328.42899999999997</v>
      </c>
      <c r="I400" s="204"/>
      <c r="J400" s="200"/>
      <c r="K400" s="200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140</v>
      </c>
      <c r="AU400" s="209" t="s">
        <v>86</v>
      </c>
      <c r="AV400" s="14" t="s">
        <v>86</v>
      </c>
      <c r="AW400" s="14" t="s">
        <v>36</v>
      </c>
      <c r="AX400" s="14" t="s">
        <v>76</v>
      </c>
      <c r="AY400" s="209" t="s">
        <v>131</v>
      </c>
    </row>
    <row r="401" spans="1:65" s="14" customFormat="1" x14ac:dyDescent="0.2">
      <c r="B401" s="199"/>
      <c r="C401" s="200"/>
      <c r="D401" s="190" t="s">
        <v>140</v>
      </c>
      <c r="E401" s="201" t="s">
        <v>28</v>
      </c>
      <c r="F401" s="202" t="s">
        <v>1091</v>
      </c>
      <c r="G401" s="200"/>
      <c r="H401" s="203">
        <v>183.10599999999999</v>
      </c>
      <c r="I401" s="204"/>
      <c r="J401" s="200"/>
      <c r="K401" s="200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140</v>
      </c>
      <c r="AU401" s="209" t="s">
        <v>86</v>
      </c>
      <c r="AV401" s="14" t="s">
        <v>86</v>
      </c>
      <c r="AW401" s="14" t="s">
        <v>36</v>
      </c>
      <c r="AX401" s="14" t="s">
        <v>76</v>
      </c>
      <c r="AY401" s="209" t="s">
        <v>131</v>
      </c>
    </row>
    <row r="402" spans="1:65" s="15" customFormat="1" x14ac:dyDescent="0.2">
      <c r="B402" s="210"/>
      <c r="C402" s="211"/>
      <c r="D402" s="190" t="s">
        <v>140</v>
      </c>
      <c r="E402" s="212" t="s">
        <v>28</v>
      </c>
      <c r="F402" s="213" t="s">
        <v>145</v>
      </c>
      <c r="G402" s="211"/>
      <c r="H402" s="214">
        <v>511.53500000000003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140</v>
      </c>
      <c r="AU402" s="220" t="s">
        <v>86</v>
      </c>
      <c r="AV402" s="15" t="s">
        <v>138</v>
      </c>
      <c r="AW402" s="15" t="s">
        <v>36</v>
      </c>
      <c r="AX402" s="15" t="s">
        <v>84</v>
      </c>
      <c r="AY402" s="220" t="s">
        <v>131</v>
      </c>
    </row>
    <row r="403" spans="1:65" s="2" customFormat="1" ht="24" x14ac:dyDescent="0.2">
      <c r="A403" s="36"/>
      <c r="B403" s="37"/>
      <c r="C403" s="221" t="s">
        <v>1092</v>
      </c>
      <c r="D403" s="221" t="s">
        <v>157</v>
      </c>
      <c r="E403" s="222" t="s">
        <v>1093</v>
      </c>
      <c r="F403" s="223" t="s">
        <v>1094</v>
      </c>
      <c r="G403" s="224" t="s">
        <v>136</v>
      </c>
      <c r="H403" s="225">
        <v>281.34399999999999</v>
      </c>
      <c r="I403" s="226"/>
      <c r="J403" s="227">
        <f>ROUND(I403*H403,2)</f>
        <v>0</v>
      </c>
      <c r="K403" s="223" t="s">
        <v>137</v>
      </c>
      <c r="L403" s="228"/>
      <c r="M403" s="229" t="s">
        <v>28</v>
      </c>
      <c r="N403" s="230" t="s">
        <v>47</v>
      </c>
      <c r="O403" s="66"/>
      <c r="P403" s="184">
        <f>O403*H403</f>
        <v>0</v>
      </c>
      <c r="Q403" s="184">
        <v>3.5000000000000001E-3</v>
      </c>
      <c r="R403" s="184">
        <f>Q403*H403</f>
        <v>0.98470400000000002</v>
      </c>
      <c r="S403" s="184">
        <v>0</v>
      </c>
      <c r="T403" s="185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6" t="s">
        <v>354</v>
      </c>
      <c r="AT403" s="186" t="s">
        <v>157</v>
      </c>
      <c r="AU403" s="186" t="s">
        <v>86</v>
      </c>
      <c r="AY403" s="19" t="s">
        <v>131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9" t="s">
        <v>84</v>
      </c>
      <c r="BK403" s="187">
        <f>ROUND(I403*H403,2)</f>
        <v>0</v>
      </c>
      <c r="BL403" s="19" t="s">
        <v>231</v>
      </c>
      <c r="BM403" s="186" t="s">
        <v>1095</v>
      </c>
    </row>
    <row r="404" spans="1:65" s="14" customFormat="1" x14ac:dyDescent="0.2">
      <c r="B404" s="199"/>
      <c r="C404" s="200"/>
      <c r="D404" s="190" t="s">
        <v>140</v>
      </c>
      <c r="E404" s="201" t="s">
        <v>28</v>
      </c>
      <c r="F404" s="202" t="s">
        <v>1096</v>
      </c>
      <c r="G404" s="200"/>
      <c r="H404" s="203">
        <v>164.214</v>
      </c>
      <c r="I404" s="204"/>
      <c r="J404" s="200"/>
      <c r="K404" s="200"/>
      <c r="L404" s="205"/>
      <c r="M404" s="206"/>
      <c r="N404" s="207"/>
      <c r="O404" s="207"/>
      <c r="P404" s="207"/>
      <c r="Q404" s="207"/>
      <c r="R404" s="207"/>
      <c r="S404" s="207"/>
      <c r="T404" s="208"/>
      <c r="AT404" s="209" t="s">
        <v>140</v>
      </c>
      <c r="AU404" s="209" t="s">
        <v>86</v>
      </c>
      <c r="AV404" s="14" t="s">
        <v>86</v>
      </c>
      <c r="AW404" s="14" t="s">
        <v>36</v>
      </c>
      <c r="AX404" s="14" t="s">
        <v>76</v>
      </c>
      <c r="AY404" s="209" t="s">
        <v>131</v>
      </c>
    </row>
    <row r="405" spans="1:65" s="14" customFormat="1" x14ac:dyDescent="0.2">
      <c r="B405" s="199"/>
      <c r="C405" s="200"/>
      <c r="D405" s="190" t="s">
        <v>140</v>
      </c>
      <c r="E405" s="201" t="s">
        <v>28</v>
      </c>
      <c r="F405" s="202" t="s">
        <v>572</v>
      </c>
      <c r="G405" s="200"/>
      <c r="H405" s="203">
        <v>91.552999999999997</v>
      </c>
      <c r="I405" s="204"/>
      <c r="J405" s="200"/>
      <c r="K405" s="200"/>
      <c r="L405" s="205"/>
      <c r="M405" s="206"/>
      <c r="N405" s="207"/>
      <c r="O405" s="207"/>
      <c r="P405" s="207"/>
      <c r="Q405" s="207"/>
      <c r="R405" s="207"/>
      <c r="S405" s="207"/>
      <c r="T405" s="208"/>
      <c r="AT405" s="209" t="s">
        <v>140</v>
      </c>
      <c r="AU405" s="209" t="s">
        <v>86</v>
      </c>
      <c r="AV405" s="14" t="s">
        <v>86</v>
      </c>
      <c r="AW405" s="14" t="s">
        <v>36</v>
      </c>
      <c r="AX405" s="14" t="s">
        <v>76</v>
      </c>
      <c r="AY405" s="209" t="s">
        <v>131</v>
      </c>
    </row>
    <row r="406" spans="1:65" s="15" customFormat="1" x14ac:dyDescent="0.2">
      <c r="B406" s="210"/>
      <c r="C406" s="211"/>
      <c r="D406" s="190" t="s">
        <v>140</v>
      </c>
      <c r="E406" s="212" t="s">
        <v>28</v>
      </c>
      <c r="F406" s="213" t="s">
        <v>145</v>
      </c>
      <c r="G406" s="211"/>
      <c r="H406" s="214">
        <v>255.767</v>
      </c>
      <c r="I406" s="215"/>
      <c r="J406" s="211"/>
      <c r="K406" s="211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140</v>
      </c>
      <c r="AU406" s="220" t="s">
        <v>86</v>
      </c>
      <c r="AV406" s="15" t="s">
        <v>138</v>
      </c>
      <c r="AW406" s="15" t="s">
        <v>36</v>
      </c>
      <c r="AX406" s="15" t="s">
        <v>84</v>
      </c>
      <c r="AY406" s="220" t="s">
        <v>131</v>
      </c>
    </row>
    <row r="407" spans="1:65" s="14" customFormat="1" x14ac:dyDescent="0.2">
      <c r="B407" s="199"/>
      <c r="C407" s="200"/>
      <c r="D407" s="190" t="s">
        <v>140</v>
      </c>
      <c r="E407" s="200"/>
      <c r="F407" s="202" t="s">
        <v>1097</v>
      </c>
      <c r="G407" s="200"/>
      <c r="H407" s="203">
        <v>281.34399999999999</v>
      </c>
      <c r="I407" s="204"/>
      <c r="J407" s="200"/>
      <c r="K407" s="200"/>
      <c r="L407" s="205"/>
      <c r="M407" s="206"/>
      <c r="N407" s="207"/>
      <c r="O407" s="207"/>
      <c r="P407" s="207"/>
      <c r="Q407" s="207"/>
      <c r="R407" s="207"/>
      <c r="S407" s="207"/>
      <c r="T407" s="208"/>
      <c r="AT407" s="209" t="s">
        <v>140</v>
      </c>
      <c r="AU407" s="209" t="s">
        <v>86</v>
      </c>
      <c r="AV407" s="14" t="s">
        <v>86</v>
      </c>
      <c r="AW407" s="14" t="s">
        <v>4</v>
      </c>
      <c r="AX407" s="14" t="s">
        <v>84</v>
      </c>
      <c r="AY407" s="209" t="s">
        <v>131</v>
      </c>
    </row>
    <row r="408" spans="1:65" s="2" customFormat="1" ht="24" x14ac:dyDescent="0.2">
      <c r="A408" s="36"/>
      <c r="B408" s="37"/>
      <c r="C408" s="221" t="s">
        <v>1098</v>
      </c>
      <c r="D408" s="221" t="s">
        <v>157</v>
      </c>
      <c r="E408" s="222" t="s">
        <v>1099</v>
      </c>
      <c r="F408" s="223" t="s">
        <v>1100</v>
      </c>
      <c r="G408" s="224" t="s">
        <v>136</v>
      </c>
      <c r="H408" s="225">
        <v>281.34399999999999</v>
      </c>
      <c r="I408" s="226"/>
      <c r="J408" s="227">
        <f>ROUND(I408*H408,2)</f>
        <v>0</v>
      </c>
      <c r="K408" s="223" t="s">
        <v>137</v>
      </c>
      <c r="L408" s="228"/>
      <c r="M408" s="229" t="s">
        <v>28</v>
      </c>
      <c r="N408" s="230" t="s">
        <v>47</v>
      </c>
      <c r="O408" s="66"/>
      <c r="P408" s="184">
        <f>O408*H408</f>
        <v>0</v>
      </c>
      <c r="Q408" s="184">
        <v>4.8999999999999998E-3</v>
      </c>
      <c r="R408" s="184">
        <f>Q408*H408</f>
        <v>1.3785855999999999</v>
      </c>
      <c r="S408" s="184">
        <v>0</v>
      </c>
      <c r="T408" s="185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6" t="s">
        <v>354</v>
      </c>
      <c r="AT408" s="186" t="s">
        <v>157</v>
      </c>
      <c r="AU408" s="186" t="s">
        <v>86</v>
      </c>
      <c r="AY408" s="19" t="s">
        <v>131</v>
      </c>
      <c r="BE408" s="187">
        <f>IF(N408="základní",J408,0)</f>
        <v>0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84</v>
      </c>
      <c r="BK408" s="187">
        <f>ROUND(I408*H408,2)</f>
        <v>0</v>
      </c>
      <c r="BL408" s="19" t="s">
        <v>231</v>
      </c>
      <c r="BM408" s="186" t="s">
        <v>1101</v>
      </c>
    </row>
    <row r="409" spans="1:65" s="14" customFormat="1" x14ac:dyDescent="0.2">
      <c r="B409" s="199"/>
      <c r="C409" s="200"/>
      <c r="D409" s="190" t="s">
        <v>140</v>
      </c>
      <c r="E409" s="201" t="s">
        <v>28</v>
      </c>
      <c r="F409" s="202" t="s">
        <v>1096</v>
      </c>
      <c r="G409" s="200"/>
      <c r="H409" s="203">
        <v>164.214</v>
      </c>
      <c r="I409" s="204"/>
      <c r="J409" s="200"/>
      <c r="K409" s="200"/>
      <c r="L409" s="205"/>
      <c r="M409" s="206"/>
      <c r="N409" s="207"/>
      <c r="O409" s="207"/>
      <c r="P409" s="207"/>
      <c r="Q409" s="207"/>
      <c r="R409" s="207"/>
      <c r="S409" s="207"/>
      <c r="T409" s="208"/>
      <c r="AT409" s="209" t="s">
        <v>140</v>
      </c>
      <c r="AU409" s="209" t="s">
        <v>86</v>
      </c>
      <c r="AV409" s="14" t="s">
        <v>86</v>
      </c>
      <c r="AW409" s="14" t="s">
        <v>36</v>
      </c>
      <c r="AX409" s="14" t="s">
        <v>76</v>
      </c>
      <c r="AY409" s="209" t="s">
        <v>131</v>
      </c>
    </row>
    <row r="410" spans="1:65" s="14" customFormat="1" x14ac:dyDescent="0.2">
      <c r="B410" s="199"/>
      <c r="C410" s="200"/>
      <c r="D410" s="190" t="s">
        <v>140</v>
      </c>
      <c r="E410" s="201" t="s">
        <v>28</v>
      </c>
      <c r="F410" s="202" t="s">
        <v>572</v>
      </c>
      <c r="G410" s="200"/>
      <c r="H410" s="203">
        <v>91.552999999999997</v>
      </c>
      <c r="I410" s="204"/>
      <c r="J410" s="200"/>
      <c r="K410" s="200"/>
      <c r="L410" s="205"/>
      <c r="M410" s="206"/>
      <c r="N410" s="207"/>
      <c r="O410" s="207"/>
      <c r="P410" s="207"/>
      <c r="Q410" s="207"/>
      <c r="R410" s="207"/>
      <c r="S410" s="207"/>
      <c r="T410" s="208"/>
      <c r="AT410" s="209" t="s">
        <v>140</v>
      </c>
      <c r="AU410" s="209" t="s">
        <v>86</v>
      </c>
      <c r="AV410" s="14" t="s">
        <v>86</v>
      </c>
      <c r="AW410" s="14" t="s">
        <v>36</v>
      </c>
      <c r="AX410" s="14" t="s">
        <v>76</v>
      </c>
      <c r="AY410" s="209" t="s">
        <v>131</v>
      </c>
    </row>
    <row r="411" spans="1:65" s="15" customFormat="1" x14ac:dyDescent="0.2">
      <c r="B411" s="210"/>
      <c r="C411" s="211"/>
      <c r="D411" s="190" t="s">
        <v>140</v>
      </c>
      <c r="E411" s="212" t="s">
        <v>28</v>
      </c>
      <c r="F411" s="213" t="s">
        <v>145</v>
      </c>
      <c r="G411" s="211"/>
      <c r="H411" s="214">
        <v>255.767</v>
      </c>
      <c r="I411" s="215"/>
      <c r="J411" s="211"/>
      <c r="K411" s="211"/>
      <c r="L411" s="216"/>
      <c r="M411" s="217"/>
      <c r="N411" s="218"/>
      <c r="O411" s="218"/>
      <c r="P411" s="218"/>
      <c r="Q411" s="218"/>
      <c r="R411" s="218"/>
      <c r="S411" s="218"/>
      <c r="T411" s="219"/>
      <c r="AT411" s="220" t="s">
        <v>140</v>
      </c>
      <c r="AU411" s="220" t="s">
        <v>86</v>
      </c>
      <c r="AV411" s="15" t="s">
        <v>138</v>
      </c>
      <c r="AW411" s="15" t="s">
        <v>36</v>
      </c>
      <c r="AX411" s="15" t="s">
        <v>84</v>
      </c>
      <c r="AY411" s="220" t="s">
        <v>131</v>
      </c>
    </row>
    <row r="412" spans="1:65" s="14" customFormat="1" x14ac:dyDescent="0.2">
      <c r="B412" s="199"/>
      <c r="C412" s="200"/>
      <c r="D412" s="190" t="s">
        <v>140</v>
      </c>
      <c r="E412" s="200"/>
      <c r="F412" s="202" t="s">
        <v>1097</v>
      </c>
      <c r="G412" s="200"/>
      <c r="H412" s="203">
        <v>281.34399999999999</v>
      </c>
      <c r="I412" s="204"/>
      <c r="J412" s="200"/>
      <c r="K412" s="200"/>
      <c r="L412" s="205"/>
      <c r="M412" s="206"/>
      <c r="N412" s="207"/>
      <c r="O412" s="207"/>
      <c r="P412" s="207"/>
      <c r="Q412" s="207"/>
      <c r="R412" s="207"/>
      <c r="S412" s="207"/>
      <c r="T412" s="208"/>
      <c r="AT412" s="209" t="s">
        <v>140</v>
      </c>
      <c r="AU412" s="209" t="s">
        <v>86</v>
      </c>
      <c r="AV412" s="14" t="s">
        <v>86</v>
      </c>
      <c r="AW412" s="14" t="s">
        <v>4</v>
      </c>
      <c r="AX412" s="14" t="s">
        <v>84</v>
      </c>
      <c r="AY412" s="209" t="s">
        <v>131</v>
      </c>
    </row>
    <row r="413" spans="1:65" s="2" customFormat="1" ht="36" x14ac:dyDescent="0.2">
      <c r="A413" s="36"/>
      <c r="B413" s="37"/>
      <c r="C413" s="175" t="s">
        <v>1102</v>
      </c>
      <c r="D413" s="175" t="s">
        <v>133</v>
      </c>
      <c r="E413" s="176" t="s">
        <v>1103</v>
      </c>
      <c r="F413" s="177" t="s">
        <v>1104</v>
      </c>
      <c r="G413" s="178" t="s">
        <v>136</v>
      </c>
      <c r="H413" s="179">
        <v>131.33000000000001</v>
      </c>
      <c r="I413" s="180"/>
      <c r="J413" s="181">
        <f>ROUND(I413*H413,2)</f>
        <v>0</v>
      </c>
      <c r="K413" s="177" t="s">
        <v>137</v>
      </c>
      <c r="L413" s="41"/>
      <c r="M413" s="182" t="s">
        <v>28</v>
      </c>
      <c r="N413" s="183" t="s">
        <v>47</v>
      </c>
      <c r="O413" s="66"/>
      <c r="P413" s="184">
        <f>O413*H413</f>
        <v>0</v>
      </c>
      <c r="Q413" s="184">
        <v>0</v>
      </c>
      <c r="R413" s="184">
        <f>Q413*H413</f>
        <v>0</v>
      </c>
      <c r="S413" s="184">
        <v>0</v>
      </c>
      <c r="T413" s="185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6" t="s">
        <v>231</v>
      </c>
      <c r="AT413" s="186" t="s">
        <v>133</v>
      </c>
      <c r="AU413" s="186" t="s">
        <v>86</v>
      </c>
      <c r="AY413" s="19" t="s">
        <v>131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9" t="s">
        <v>84</v>
      </c>
      <c r="BK413" s="187">
        <f>ROUND(I413*H413,2)</f>
        <v>0</v>
      </c>
      <c r="BL413" s="19" t="s">
        <v>231</v>
      </c>
      <c r="BM413" s="186" t="s">
        <v>1105</v>
      </c>
    </row>
    <row r="414" spans="1:65" s="14" customFormat="1" x14ac:dyDescent="0.2">
      <c r="B414" s="199"/>
      <c r="C414" s="200"/>
      <c r="D414" s="190" t="s">
        <v>140</v>
      </c>
      <c r="E414" s="201" t="s">
        <v>28</v>
      </c>
      <c r="F414" s="202" t="s">
        <v>547</v>
      </c>
      <c r="G414" s="200"/>
      <c r="H414" s="203">
        <v>131.33000000000001</v>
      </c>
      <c r="I414" s="204"/>
      <c r="J414" s="200"/>
      <c r="K414" s="200"/>
      <c r="L414" s="205"/>
      <c r="M414" s="206"/>
      <c r="N414" s="207"/>
      <c r="O414" s="207"/>
      <c r="P414" s="207"/>
      <c r="Q414" s="207"/>
      <c r="R414" s="207"/>
      <c r="S414" s="207"/>
      <c r="T414" s="208"/>
      <c r="AT414" s="209" t="s">
        <v>140</v>
      </c>
      <c r="AU414" s="209" t="s">
        <v>86</v>
      </c>
      <c r="AV414" s="14" t="s">
        <v>86</v>
      </c>
      <c r="AW414" s="14" t="s">
        <v>36</v>
      </c>
      <c r="AX414" s="14" t="s">
        <v>84</v>
      </c>
      <c r="AY414" s="209" t="s">
        <v>131</v>
      </c>
    </row>
    <row r="415" spans="1:65" s="2" customFormat="1" ht="24" x14ac:dyDescent="0.2">
      <c r="A415" s="36"/>
      <c r="B415" s="37"/>
      <c r="C415" s="221" t="s">
        <v>1106</v>
      </c>
      <c r="D415" s="221" t="s">
        <v>157</v>
      </c>
      <c r="E415" s="222" t="s">
        <v>1107</v>
      </c>
      <c r="F415" s="223" t="s">
        <v>1108</v>
      </c>
      <c r="G415" s="224" t="s">
        <v>136</v>
      </c>
      <c r="H415" s="225">
        <v>136.583</v>
      </c>
      <c r="I415" s="226"/>
      <c r="J415" s="227">
        <f>ROUND(I415*H415,2)</f>
        <v>0</v>
      </c>
      <c r="K415" s="223" t="s">
        <v>137</v>
      </c>
      <c r="L415" s="228"/>
      <c r="M415" s="229" t="s">
        <v>28</v>
      </c>
      <c r="N415" s="230" t="s">
        <v>47</v>
      </c>
      <c r="O415" s="66"/>
      <c r="P415" s="184">
        <f>O415*H415</f>
        <v>0</v>
      </c>
      <c r="Q415" s="184">
        <v>1.5E-3</v>
      </c>
      <c r="R415" s="184">
        <f>Q415*H415</f>
        <v>0.20487450000000001</v>
      </c>
      <c r="S415" s="184">
        <v>0</v>
      </c>
      <c r="T415" s="185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6" t="s">
        <v>354</v>
      </c>
      <c r="AT415" s="186" t="s">
        <v>157</v>
      </c>
      <c r="AU415" s="186" t="s">
        <v>86</v>
      </c>
      <c r="AY415" s="19" t="s">
        <v>131</v>
      </c>
      <c r="BE415" s="187">
        <f>IF(N415="základní",J415,0)</f>
        <v>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9" t="s">
        <v>84</v>
      </c>
      <c r="BK415" s="187">
        <f>ROUND(I415*H415,2)</f>
        <v>0</v>
      </c>
      <c r="BL415" s="19" t="s">
        <v>231</v>
      </c>
      <c r="BM415" s="186" t="s">
        <v>1109</v>
      </c>
    </row>
    <row r="416" spans="1:65" s="14" customFormat="1" x14ac:dyDescent="0.2">
      <c r="B416" s="199"/>
      <c r="C416" s="200"/>
      <c r="D416" s="190" t="s">
        <v>140</v>
      </c>
      <c r="E416" s="200"/>
      <c r="F416" s="202" t="s">
        <v>1110</v>
      </c>
      <c r="G416" s="200"/>
      <c r="H416" s="203">
        <v>136.583</v>
      </c>
      <c r="I416" s="204"/>
      <c r="J416" s="200"/>
      <c r="K416" s="200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140</v>
      </c>
      <c r="AU416" s="209" t="s">
        <v>86</v>
      </c>
      <c r="AV416" s="14" t="s">
        <v>86</v>
      </c>
      <c r="AW416" s="14" t="s">
        <v>4</v>
      </c>
      <c r="AX416" s="14" t="s">
        <v>84</v>
      </c>
      <c r="AY416" s="209" t="s">
        <v>131</v>
      </c>
    </row>
    <row r="417" spans="1:65" s="2" customFormat="1" ht="24" x14ac:dyDescent="0.2">
      <c r="A417" s="36"/>
      <c r="B417" s="37"/>
      <c r="C417" s="221" t="s">
        <v>1111</v>
      </c>
      <c r="D417" s="221" t="s">
        <v>157</v>
      </c>
      <c r="E417" s="222" t="s">
        <v>1112</v>
      </c>
      <c r="F417" s="223" t="s">
        <v>1113</v>
      </c>
      <c r="G417" s="224" t="s">
        <v>136</v>
      </c>
      <c r="H417" s="225">
        <v>136.583</v>
      </c>
      <c r="I417" s="226"/>
      <c r="J417" s="227">
        <f>ROUND(I417*H417,2)</f>
        <v>0</v>
      </c>
      <c r="K417" s="223" t="s">
        <v>137</v>
      </c>
      <c r="L417" s="228"/>
      <c r="M417" s="229" t="s">
        <v>28</v>
      </c>
      <c r="N417" s="230" t="s">
        <v>47</v>
      </c>
      <c r="O417" s="66"/>
      <c r="P417" s="184">
        <f>O417*H417</f>
        <v>0</v>
      </c>
      <c r="Q417" s="184">
        <v>2.8999999999999998E-3</v>
      </c>
      <c r="R417" s="184">
        <f>Q417*H417</f>
        <v>0.39609069999999996</v>
      </c>
      <c r="S417" s="184">
        <v>0</v>
      </c>
      <c r="T417" s="185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86" t="s">
        <v>354</v>
      </c>
      <c r="AT417" s="186" t="s">
        <v>157</v>
      </c>
      <c r="AU417" s="186" t="s">
        <v>86</v>
      </c>
      <c r="AY417" s="19" t="s">
        <v>131</v>
      </c>
      <c r="BE417" s="187">
        <f>IF(N417="základní",J417,0)</f>
        <v>0</v>
      </c>
      <c r="BF417" s="187">
        <f>IF(N417="snížená",J417,0)</f>
        <v>0</v>
      </c>
      <c r="BG417" s="187">
        <f>IF(N417="zákl. přenesená",J417,0)</f>
        <v>0</v>
      </c>
      <c r="BH417" s="187">
        <f>IF(N417="sníž. přenesená",J417,0)</f>
        <v>0</v>
      </c>
      <c r="BI417" s="187">
        <f>IF(N417="nulová",J417,0)</f>
        <v>0</v>
      </c>
      <c r="BJ417" s="19" t="s">
        <v>84</v>
      </c>
      <c r="BK417" s="187">
        <f>ROUND(I417*H417,2)</f>
        <v>0</v>
      </c>
      <c r="BL417" s="19" t="s">
        <v>231</v>
      </c>
      <c r="BM417" s="186" t="s">
        <v>1114</v>
      </c>
    </row>
    <row r="418" spans="1:65" s="14" customFormat="1" x14ac:dyDescent="0.2">
      <c r="B418" s="199"/>
      <c r="C418" s="200"/>
      <c r="D418" s="190" t="s">
        <v>140</v>
      </c>
      <c r="E418" s="200"/>
      <c r="F418" s="202" t="s">
        <v>1110</v>
      </c>
      <c r="G418" s="200"/>
      <c r="H418" s="203">
        <v>136.583</v>
      </c>
      <c r="I418" s="204"/>
      <c r="J418" s="200"/>
      <c r="K418" s="200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140</v>
      </c>
      <c r="AU418" s="209" t="s">
        <v>86</v>
      </c>
      <c r="AV418" s="14" t="s">
        <v>86</v>
      </c>
      <c r="AW418" s="14" t="s">
        <v>4</v>
      </c>
      <c r="AX418" s="14" t="s">
        <v>84</v>
      </c>
      <c r="AY418" s="209" t="s">
        <v>131</v>
      </c>
    </row>
    <row r="419" spans="1:65" s="2" customFormat="1" ht="48" x14ac:dyDescent="0.2">
      <c r="A419" s="36"/>
      <c r="B419" s="37"/>
      <c r="C419" s="175" t="s">
        <v>1115</v>
      </c>
      <c r="D419" s="175" t="s">
        <v>133</v>
      </c>
      <c r="E419" s="176" t="s">
        <v>1116</v>
      </c>
      <c r="F419" s="177" t="s">
        <v>1117</v>
      </c>
      <c r="G419" s="178" t="s">
        <v>136</v>
      </c>
      <c r="H419" s="179">
        <v>131.33000000000001</v>
      </c>
      <c r="I419" s="180"/>
      <c r="J419" s="181">
        <f>ROUND(I419*H419,2)</f>
        <v>0</v>
      </c>
      <c r="K419" s="177" t="s">
        <v>137</v>
      </c>
      <c r="L419" s="41"/>
      <c r="M419" s="182" t="s">
        <v>28</v>
      </c>
      <c r="N419" s="183" t="s">
        <v>47</v>
      </c>
      <c r="O419" s="66"/>
      <c r="P419" s="184">
        <f>O419*H419</f>
        <v>0</v>
      </c>
      <c r="Q419" s="184">
        <v>1.0000000000000001E-5</v>
      </c>
      <c r="R419" s="184">
        <f>Q419*H419</f>
        <v>1.3133000000000003E-3</v>
      </c>
      <c r="S419" s="184">
        <v>0</v>
      </c>
      <c r="T419" s="185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6" t="s">
        <v>231</v>
      </c>
      <c r="AT419" s="186" t="s">
        <v>133</v>
      </c>
      <c r="AU419" s="186" t="s">
        <v>86</v>
      </c>
      <c r="AY419" s="19" t="s">
        <v>131</v>
      </c>
      <c r="BE419" s="187">
        <f>IF(N419="základní",J419,0)</f>
        <v>0</v>
      </c>
      <c r="BF419" s="187">
        <f>IF(N419="snížená",J419,0)</f>
        <v>0</v>
      </c>
      <c r="BG419" s="187">
        <f>IF(N419="zákl. přenesená",J419,0)</f>
        <v>0</v>
      </c>
      <c r="BH419" s="187">
        <f>IF(N419="sníž. přenesená",J419,0)</f>
        <v>0</v>
      </c>
      <c r="BI419" s="187">
        <f>IF(N419="nulová",J419,0)</f>
        <v>0</v>
      </c>
      <c r="BJ419" s="19" t="s">
        <v>84</v>
      </c>
      <c r="BK419" s="187">
        <f>ROUND(I419*H419,2)</f>
        <v>0</v>
      </c>
      <c r="BL419" s="19" t="s">
        <v>231</v>
      </c>
      <c r="BM419" s="186" t="s">
        <v>1118</v>
      </c>
    </row>
    <row r="420" spans="1:65" s="14" customFormat="1" x14ac:dyDescent="0.2">
      <c r="B420" s="199"/>
      <c r="C420" s="200"/>
      <c r="D420" s="190" t="s">
        <v>140</v>
      </c>
      <c r="E420" s="201" t="s">
        <v>28</v>
      </c>
      <c r="F420" s="202" t="s">
        <v>547</v>
      </c>
      <c r="G420" s="200"/>
      <c r="H420" s="203">
        <v>131.33000000000001</v>
      </c>
      <c r="I420" s="204"/>
      <c r="J420" s="200"/>
      <c r="K420" s="200"/>
      <c r="L420" s="205"/>
      <c r="M420" s="206"/>
      <c r="N420" s="207"/>
      <c r="O420" s="207"/>
      <c r="P420" s="207"/>
      <c r="Q420" s="207"/>
      <c r="R420" s="207"/>
      <c r="S420" s="207"/>
      <c r="T420" s="208"/>
      <c r="AT420" s="209" t="s">
        <v>140</v>
      </c>
      <c r="AU420" s="209" t="s">
        <v>86</v>
      </c>
      <c r="AV420" s="14" t="s">
        <v>86</v>
      </c>
      <c r="AW420" s="14" t="s">
        <v>36</v>
      </c>
      <c r="AX420" s="14" t="s">
        <v>84</v>
      </c>
      <c r="AY420" s="209" t="s">
        <v>131</v>
      </c>
    </row>
    <row r="421" spans="1:65" s="2" customFormat="1" ht="24" x14ac:dyDescent="0.2">
      <c r="A421" s="36"/>
      <c r="B421" s="37"/>
      <c r="C421" s="221" t="s">
        <v>1119</v>
      </c>
      <c r="D421" s="221" t="s">
        <v>157</v>
      </c>
      <c r="E421" s="222" t="s">
        <v>1120</v>
      </c>
      <c r="F421" s="223" t="s">
        <v>1121</v>
      </c>
      <c r="G421" s="224" t="s">
        <v>136</v>
      </c>
      <c r="H421" s="225">
        <v>153.065</v>
      </c>
      <c r="I421" s="226"/>
      <c r="J421" s="227">
        <f>ROUND(I421*H421,2)</f>
        <v>0</v>
      </c>
      <c r="K421" s="223" t="s">
        <v>137</v>
      </c>
      <c r="L421" s="228"/>
      <c r="M421" s="229" t="s">
        <v>28</v>
      </c>
      <c r="N421" s="230" t="s">
        <v>47</v>
      </c>
      <c r="O421" s="66"/>
      <c r="P421" s="184">
        <f>O421*H421</f>
        <v>0</v>
      </c>
      <c r="Q421" s="184">
        <v>1.0499999999999999E-3</v>
      </c>
      <c r="R421" s="184">
        <f>Q421*H421</f>
        <v>0.16071824999999998</v>
      </c>
      <c r="S421" s="184">
        <v>0</v>
      </c>
      <c r="T421" s="185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86" t="s">
        <v>354</v>
      </c>
      <c r="AT421" s="186" t="s">
        <v>157</v>
      </c>
      <c r="AU421" s="186" t="s">
        <v>86</v>
      </c>
      <c r="AY421" s="19" t="s">
        <v>131</v>
      </c>
      <c r="BE421" s="187">
        <f>IF(N421="základní",J421,0)</f>
        <v>0</v>
      </c>
      <c r="BF421" s="187">
        <f>IF(N421="snížená",J421,0)</f>
        <v>0</v>
      </c>
      <c r="BG421" s="187">
        <f>IF(N421="zákl. přenesená",J421,0)</f>
        <v>0</v>
      </c>
      <c r="BH421" s="187">
        <f>IF(N421="sníž. přenesená",J421,0)</f>
        <v>0</v>
      </c>
      <c r="BI421" s="187">
        <f>IF(N421="nulová",J421,0)</f>
        <v>0</v>
      </c>
      <c r="BJ421" s="19" t="s">
        <v>84</v>
      </c>
      <c r="BK421" s="187">
        <f>ROUND(I421*H421,2)</f>
        <v>0</v>
      </c>
      <c r="BL421" s="19" t="s">
        <v>231</v>
      </c>
      <c r="BM421" s="186" t="s">
        <v>1122</v>
      </c>
    </row>
    <row r="422" spans="1:65" s="14" customFormat="1" x14ac:dyDescent="0.2">
      <c r="B422" s="199"/>
      <c r="C422" s="200"/>
      <c r="D422" s="190" t="s">
        <v>140</v>
      </c>
      <c r="E422" s="200"/>
      <c r="F422" s="202" t="s">
        <v>1123</v>
      </c>
      <c r="G422" s="200"/>
      <c r="H422" s="203">
        <v>153.065</v>
      </c>
      <c r="I422" s="204"/>
      <c r="J422" s="200"/>
      <c r="K422" s="200"/>
      <c r="L422" s="205"/>
      <c r="M422" s="206"/>
      <c r="N422" s="207"/>
      <c r="O422" s="207"/>
      <c r="P422" s="207"/>
      <c r="Q422" s="207"/>
      <c r="R422" s="207"/>
      <c r="S422" s="207"/>
      <c r="T422" s="208"/>
      <c r="AT422" s="209" t="s">
        <v>140</v>
      </c>
      <c r="AU422" s="209" t="s">
        <v>86</v>
      </c>
      <c r="AV422" s="14" t="s">
        <v>86</v>
      </c>
      <c r="AW422" s="14" t="s">
        <v>4</v>
      </c>
      <c r="AX422" s="14" t="s">
        <v>84</v>
      </c>
      <c r="AY422" s="209" t="s">
        <v>131</v>
      </c>
    </row>
    <row r="423" spans="1:65" s="2" customFormat="1" ht="48" x14ac:dyDescent="0.2">
      <c r="A423" s="36"/>
      <c r="B423" s="37"/>
      <c r="C423" s="175" t="s">
        <v>1124</v>
      </c>
      <c r="D423" s="175" t="s">
        <v>133</v>
      </c>
      <c r="E423" s="176" t="s">
        <v>1125</v>
      </c>
      <c r="F423" s="177" t="s">
        <v>1126</v>
      </c>
      <c r="G423" s="178" t="s">
        <v>1127</v>
      </c>
      <c r="H423" s="179">
        <v>1</v>
      </c>
      <c r="I423" s="180"/>
      <c r="J423" s="181">
        <f>ROUND(I423*H423,2)</f>
        <v>0</v>
      </c>
      <c r="K423" s="177" t="s">
        <v>28</v>
      </c>
      <c r="L423" s="41"/>
      <c r="M423" s="182" t="s">
        <v>28</v>
      </c>
      <c r="N423" s="183" t="s">
        <v>47</v>
      </c>
      <c r="O423" s="66"/>
      <c r="P423" s="184">
        <f>O423*H423</f>
        <v>0</v>
      </c>
      <c r="Q423" s="184">
        <v>0</v>
      </c>
      <c r="R423" s="184">
        <f>Q423*H423</f>
        <v>0</v>
      </c>
      <c r="S423" s="184">
        <v>0</v>
      </c>
      <c r="T423" s="185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6" t="s">
        <v>231</v>
      </c>
      <c r="AT423" s="186" t="s">
        <v>133</v>
      </c>
      <c r="AU423" s="186" t="s">
        <v>86</v>
      </c>
      <c r="AY423" s="19" t="s">
        <v>131</v>
      </c>
      <c r="BE423" s="187">
        <f>IF(N423="základní",J423,0)</f>
        <v>0</v>
      </c>
      <c r="BF423" s="187">
        <f>IF(N423="snížená",J423,0)</f>
        <v>0</v>
      </c>
      <c r="BG423" s="187">
        <f>IF(N423="zákl. přenesená",J423,0)</f>
        <v>0</v>
      </c>
      <c r="BH423" s="187">
        <f>IF(N423="sníž. přenesená",J423,0)</f>
        <v>0</v>
      </c>
      <c r="BI423" s="187">
        <f>IF(N423="nulová",J423,0)</f>
        <v>0</v>
      </c>
      <c r="BJ423" s="19" t="s">
        <v>84</v>
      </c>
      <c r="BK423" s="187">
        <f>ROUND(I423*H423,2)</f>
        <v>0</v>
      </c>
      <c r="BL423" s="19" t="s">
        <v>231</v>
      </c>
      <c r="BM423" s="186" t="s">
        <v>1128</v>
      </c>
    </row>
    <row r="424" spans="1:65" s="14" customFormat="1" x14ac:dyDescent="0.2">
      <c r="B424" s="199"/>
      <c r="C424" s="200"/>
      <c r="D424" s="190" t="s">
        <v>140</v>
      </c>
      <c r="E424" s="201" t="s">
        <v>28</v>
      </c>
      <c r="F424" s="202" t="s">
        <v>1129</v>
      </c>
      <c r="G424" s="200"/>
      <c r="H424" s="203">
        <v>1</v>
      </c>
      <c r="I424" s="204"/>
      <c r="J424" s="200"/>
      <c r="K424" s="200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140</v>
      </c>
      <c r="AU424" s="209" t="s">
        <v>86</v>
      </c>
      <c r="AV424" s="14" t="s">
        <v>86</v>
      </c>
      <c r="AW424" s="14" t="s">
        <v>36</v>
      </c>
      <c r="AX424" s="14" t="s">
        <v>84</v>
      </c>
      <c r="AY424" s="209" t="s">
        <v>131</v>
      </c>
    </row>
    <row r="425" spans="1:65" s="2" customFormat="1" ht="16.5" customHeight="1" x14ac:dyDescent="0.2">
      <c r="A425" s="36"/>
      <c r="B425" s="37"/>
      <c r="C425" s="221" t="s">
        <v>1130</v>
      </c>
      <c r="D425" s="221" t="s">
        <v>157</v>
      </c>
      <c r="E425" s="222" t="s">
        <v>1131</v>
      </c>
      <c r="F425" s="223" t="s">
        <v>1132</v>
      </c>
      <c r="G425" s="224" t="s">
        <v>352</v>
      </c>
      <c r="H425" s="225">
        <v>1</v>
      </c>
      <c r="I425" s="226"/>
      <c r="J425" s="227">
        <f>ROUND(I425*H425,2)</f>
        <v>0</v>
      </c>
      <c r="K425" s="223" t="s">
        <v>28</v>
      </c>
      <c r="L425" s="228"/>
      <c r="M425" s="229" t="s">
        <v>28</v>
      </c>
      <c r="N425" s="230" t="s">
        <v>47</v>
      </c>
      <c r="O425" s="66"/>
      <c r="P425" s="184">
        <f>O425*H425</f>
        <v>0</v>
      </c>
      <c r="Q425" s="184">
        <v>9.5E-4</v>
      </c>
      <c r="R425" s="184">
        <f>Q425*H425</f>
        <v>9.5E-4</v>
      </c>
      <c r="S425" s="184">
        <v>0</v>
      </c>
      <c r="T425" s="185">
        <f>S425*H425</f>
        <v>0</v>
      </c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R425" s="186" t="s">
        <v>354</v>
      </c>
      <c r="AT425" s="186" t="s">
        <v>157</v>
      </c>
      <c r="AU425" s="186" t="s">
        <v>86</v>
      </c>
      <c r="AY425" s="19" t="s">
        <v>131</v>
      </c>
      <c r="BE425" s="187">
        <f>IF(N425="základní",J425,0)</f>
        <v>0</v>
      </c>
      <c r="BF425" s="187">
        <f>IF(N425="snížená",J425,0)</f>
        <v>0</v>
      </c>
      <c r="BG425" s="187">
        <f>IF(N425="zákl. přenesená",J425,0)</f>
        <v>0</v>
      </c>
      <c r="BH425" s="187">
        <f>IF(N425="sníž. přenesená",J425,0)</f>
        <v>0</v>
      </c>
      <c r="BI425" s="187">
        <f>IF(N425="nulová",J425,0)</f>
        <v>0</v>
      </c>
      <c r="BJ425" s="19" t="s">
        <v>84</v>
      </c>
      <c r="BK425" s="187">
        <f>ROUND(I425*H425,2)</f>
        <v>0</v>
      </c>
      <c r="BL425" s="19" t="s">
        <v>231</v>
      </c>
      <c r="BM425" s="186" t="s">
        <v>1133</v>
      </c>
    </row>
    <row r="426" spans="1:65" s="2" customFormat="1" ht="16.5" customHeight="1" x14ac:dyDescent="0.2">
      <c r="A426" s="36"/>
      <c r="B426" s="37"/>
      <c r="C426" s="221" t="s">
        <v>1134</v>
      </c>
      <c r="D426" s="221" t="s">
        <v>157</v>
      </c>
      <c r="E426" s="222" t="s">
        <v>1135</v>
      </c>
      <c r="F426" s="223" t="s">
        <v>1136</v>
      </c>
      <c r="G426" s="224" t="s">
        <v>154</v>
      </c>
      <c r="H426" s="225">
        <v>2.5</v>
      </c>
      <c r="I426" s="226"/>
      <c r="J426" s="227">
        <f>ROUND(I426*H426,2)</f>
        <v>0</v>
      </c>
      <c r="K426" s="223" t="s">
        <v>137</v>
      </c>
      <c r="L426" s="228"/>
      <c r="M426" s="229" t="s">
        <v>28</v>
      </c>
      <c r="N426" s="230" t="s">
        <v>47</v>
      </c>
      <c r="O426" s="66"/>
      <c r="P426" s="184">
        <f>O426*H426</f>
        <v>0</v>
      </c>
      <c r="Q426" s="184">
        <v>1.2999999999999999E-2</v>
      </c>
      <c r="R426" s="184">
        <f>Q426*H426</f>
        <v>3.2500000000000001E-2</v>
      </c>
      <c r="S426" s="184">
        <v>0</v>
      </c>
      <c r="T426" s="185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86" t="s">
        <v>354</v>
      </c>
      <c r="AT426" s="186" t="s">
        <v>157</v>
      </c>
      <c r="AU426" s="186" t="s">
        <v>86</v>
      </c>
      <c r="AY426" s="19" t="s">
        <v>131</v>
      </c>
      <c r="BE426" s="187">
        <f>IF(N426="základní",J426,0)</f>
        <v>0</v>
      </c>
      <c r="BF426" s="187">
        <f>IF(N426="snížená",J426,0)</f>
        <v>0</v>
      </c>
      <c r="BG426" s="187">
        <f>IF(N426="zákl. přenesená",J426,0)</f>
        <v>0</v>
      </c>
      <c r="BH426" s="187">
        <f>IF(N426="sníž. přenesená",J426,0)</f>
        <v>0</v>
      </c>
      <c r="BI426" s="187">
        <f>IF(N426="nulová",J426,0)</f>
        <v>0</v>
      </c>
      <c r="BJ426" s="19" t="s">
        <v>84</v>
      </c>
      <c r="BK426" s="187">
        <f>ROUND(I426*H426,2)</f>
        <v>0</v>
      </c>
      <c r="BL426" s="19" t="s">
        <v>231</v>
      </c>
      <c r="BM426" s="186" t="s">
        <v>1137</v>
      </c>
    </row>
    <row r="427" spans="1:65" s="2" customFormat="1" ht="24" x14ac:dyDescent="0.2">
      <c r="A427" s="36"/>
      <c r="B427" s="37"/>
      <c r="C427" s="221" t="s">
        <v>1138</v>
      </c>
      <c r="D427" s="221" t="s">
        <v>157</v>
      </c>
      <c r="E427" s="222" t="s">
        <v>1139</v>
      </c>
      <c r="F427" s="223" t="s">
        <v>1140</v>
      </c>
      <c r="G427" s="224" t="s">
        <v>154</v>
      </c>
      <c r="H427" s="225">
        <v>1</v>
      </c>
      <c r="I427" s="226"/>
      <c r="J427" s="227">
        <f>ROUND(I427*H427,2)</f>
        <v>0</v>
      </c>
      <c r="K427" s="223" t="s">
        <v>137</v>
      </c>
      <c r="L427" s="228"/>
      <c r="M427" s="229" t="s">
        <v>28</v>
      </c>
      <c r="N427" s="230" t="s">
        <v>47</v>
      </c>
      <c r="O427" s="66"/>
      <c r="P427" s="184">
        <f>O427*H427</f>
        <v>0</v>
      </c>
      <c r="Q427" s="184">
        <v>0.03</v>
      </c>
      <c r="R427" s="184">
        <f>Q427*H427</f>
        <v>0.03</v>
      </c>
      <c r="S427" s="184">
        <v>0</v>
      </c>
      <c r="T427" s="185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6" t="s">
        <v>354</v>
      </c>
      <c r="AT427" s="186" t="s">
        <v>157</v>
      </c>
      <c r="AU427" s="186" t="s">
        <v>86</v>
      </c>
      <c r="AY427" s="19" t="s">
        <v>131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84</v>
      </c>
      <c r="BK427" s="187">
        <f>ROUND(I427*H427,2)</f>
        <v>0</v>
      </c>
      <c r="BL427" s="19" t="s">
        <v>231</v>
      </c>
      <c r="BM427" s="186" t="s">
        <v>1141</v>
      </c>
    </row>
    <row r="428" spans="1:65" s="2" customFormat="1" ht="44.25" customHeight="1" x14ac:dyDescent="0.2">
      <c r="A428" s="36"/>
      <c r="B428" s="37"/>
      <c r="C428" s="175" t="s">
        <v>1142</v>
      </c>
      <c r="D428" s="175" t="s">
        <v>133</v>
      </c>
      <c r="E428" s="176" t="s">
        <v>1143</v>
      </c>
      <c r="F428" s="177" t="s">
        <v>1144</v>
      </c>
      <c r="G428" s="178" t="s">
        <v>1081</v>
      </c>
      <c r="H428" s="246"/>
      <c r="I428" s="180"/>
      <c r="J428" s="181">
        <f>ROUND(I428*H428,2)</f>
        <v>0</v>
      </c>
      <c r="K428" s="177" t="s">
        <v>137</v>
      </c>
      <c r="L428" s="41"/>
      <c r="M428" s="182" t="s">
        <v>28</v>
      </c>
      <c r="N428" s="183" t="s">
        <v>47</v>
      </c>
      <c r="O428" s="66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86" t="s">
        <v>231</v>
      </c>
      <c r="AT428" s="186" t="s">
        <v>133</v>
      </c>
      <c r="AU428" s="186" t="s">
        <v>86</v>
      </c>
      <c r="AY428" s="19" t="s">
        <v>131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9" t="s">
        <v>84</v>
      </c>
      <c r="BK428" s="187">
        <f>ROUND(I428*H428,2)</f>
        <v>0</v>
      </c>
      <c r="BL428" s="19" t="s">
        <v>231</v>
      </c>
      <c r="BM428" s="186" t="s">
        <v>1145</v>
      </c>
    </row>
    <row r="429" spans="1:65" s="12" customFormat="1" ht="22.9" customHeight="1" x14ac:dyDescent="0.2">
      <c r="B429" s="159"/>
      <c r="C429" s="160"/>
      <c r="D429" s="161" t="s">
        <v>75</v>
      </c>
      <c r="E429" s="173" t="s">
        <v>1146</v>
      </c>
      <c r="F429" s="173" t="s">
        <v>1147</v>
      </c>
      <c r="G429" s="160"/>
      <c r="H429" s="160"/>
      <c r="I429" s="163"/>
      <c r="J429" s="174">
        <f>BK429</f>
        <v>0</v>
      </c>
      <c r="K429" s="160"/>
      <c r="L429" s="165"/>
      <c r="M429" s="166"/>
      <c r="N429" s="167"/>
      <c r="O429" s="167"/>
      <c r="P429" s="168">
        <f>SUM(P430:P431)</f>
        <v>0</v>
      </c>
      <c r="Q429" s="167"/>
      <c r="R429" s="168">
        <f>SUM(R430:R431)</f>
        <v>5.3039999999999997E-2</v>
      </c>
      <c r="S429" s="167"/>
      <c r="T429" s="169">
        <f>SUM(T430:T431)</f>
        <v>0</v>
      </c>
      <c r="AR429" s="170" t="s">
        <v>86</v>
      </c>
      <c r="AT429" s="171" t="s">
        <v>75</v>
      </c>
      <c r="AU429" s="171" t="s">
        <v>84</v>
      </c>
      <c r="AY429" s="170" t="s">
        <v>131</v>
      </c>
      <c r="BK429" s="172">
        <f>SUM(BK430:BK431)</f>
        <v>0</v>
      </c>
    </row>
    <row r="430" spans="1:65" s="2" customFormat="1" ht="16.5" customHeight="1" x14ac:dyDescent="0.2">
      <c r="A430" s="36"/>
      <c r="B430" s="37"/>
      <c r="C430" s="175" t="s">
        <v>1148</v>
      </c>
      <c r="D430" s="175" t="s">
        <v>133</v>
      </c>
      <c r="E430" s="176" t="s">
        <v>1149</v>
      </c>
      <c r="F430" s="177" t="s">
        <v>1150</v>
      </c>
      <c r="G430" s="178" t="s">
        <v>352</v>
      </c>
      <c r="H430" s="179">
        <v>2</v>
      </c>
      <c r="I430" s="180"/>
      <c r="J430" s="181">
        <f>ROUND(I430*H430,2)</f>
        <v>0</v>
      </c>
      <c r="K430" s="177" t="s">
        <v>137</v>
      </c>
      <c r="L430" s="41"/>
      <c r="M430" s="182" t="s">
        <v>28</v>
      </c>
      <c r="N430" s="183" t="s">
        <v>47</v>
      </c>
      <c r="O430" s="66"/>
      <c r="P430" s="184">
        <f>O430*H430</f>
        <v>0</v>
      </c>
      <c r="Q430" s="184">
        <v>2.6519999999999998E-2</v>
      </c>
      <c r="R430" s="184">
        <f>Q430*H430</f>
        <v>5.3039999999999997E-2</v>
      </c>
      <c r="S430" s="184">
        <v>0</v>
      </c>
      <c r="T430" s="185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6" t="s">
        <v>231</v>
      </c>
      <c r="AT430" s="186" t="s">
        <v>133</v>
      </c>
      <c r="AU430" s="186" t="s">
        <v>86</v>
      </c>
      <c r="AY430" s="19" t="s">
        <v>131</v>
      </c>
      <c r="BE430" s="187">
        <f>IF(N430="základní",J430,0)</f>
        <v>0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84</v>
      </c>
      <c r="BK430" s="187">
        <f>ROUND(I430*H430,2)</f>
        <v>0</v>
      </c>
      <c r="BL430" s="19" t="s">
        <v>231</v>
      </c>
      <c r="BM430" s="186" t="s">
        <v>1151</v>
      </c>
    </row>
    <row r="431" spans="1:65" s="2" customFormat="1" ht="44.25" customHeight="1" x14ac:dyDescent="0.2">
      <c r="A431" s="36"/>
      <c r="B431" s="37"/>
      <c r="C431" s="175" t="s">
        <v>1152</v>
      </c>
      <c r="D431" s="175" t="s">
        <v>133</v>
      </c>
      <c r="E431" s="176" t="s">
        <v>1153</v>
      </c>
      <c r="F431" s="177" t="s">
        <v>1154</v>
      </c>
      <c r="G431" s="178" t="s">
        <v>1081</v>
      </c>
      <c r="H431" s="246"/>
      <c r="I431" s="180"/>
      <c r="J431" s="181">
        <f>ROUND(I431*H431,2)</f>
        <v>0</v>
      </c>
      <c r="K431" s="177" t="s">
        <v>137</v>
      </c>
      <c r="L431" s="41"/>
      <c r="M431" s="182" t="s">
        <v>28</v>
      </c>
      <c r="N431" s="183" t="s">
        <v>47</v>
      </c>
      <c r="O431" s="66"/>
      <c r="P431" s="184">
        <f>O431*H431</f>
        <v>0</v>
      </c>
      <c r="Q431" s="184">
        <v>0</v>
      </c>
      <c r="R431" s="184">
        <f>Q431*H431</f>
        <v>0</v>
      </c>
      <c r="S431" s="184">
        <v>0</v>
      </c>
      <c r="T431" s="185">
        <f>S431*H431</f>
        <v>0</v>
      </c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R431" s="186" t="s">
        <v>231</v>
      </c>
      <c r="AT431" s="186" t="s">
        <v>133</v>
      </c>
      <c r="AU431" s="186" t="s">
        <v>86</v>
      </c>
      <c r="AY431" s="19" t="s">
        <v>131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9" t="s">
        <v>84</v>
      </c>
      <c r="BK431" s="187">
        <f>ROUND(I431*H431,2)</f>
        <v>0</v>
      </c>
      <c r="BL431" s="19" t="s">
        <v>231</v>
      </c>
      <c r="BM431" s="186" t="s">
        <v>1155</v>
      </c>
    </row>
    <row r="432" spans="1:65" s="12" customFormat="1" ht="22.9" customHeight="1" x14ac:dyDescent="0.2">
      <c r="B432" s="159"/>
      <c r="C432" s="160"/>
      <c r="D432" s="161" t="s">
        <v>75</v>
      </c>
      <c r="E432" s="173" t="s">
        <v>316</v>
      </c>
      <c r="F432" s="173" t="s">
        <v>317</v>
      </c>
      <c r="G432" s="160"/>
      <c r="H432" s="160"/>
      <c r="I432" s="163"/>
      <c r="J432" s="174">
        <f>BK432</f>
        <v>0</v>
      </c>
      <c r="K432" s="160"/>
      <c r="L432" s="165"/>
      <c r="M432" s="166"/>
      <c r="N432" s="167"/>
      <c r="O432" s="167"/>
      <c r="P432" s="168">
        <f>SUM(P433:P435)</f>
        <v>0</v>
      </c>
      <c r="Q432" s="167"/>
      <c r="R432" s="168">
        <f>SUM(R433:R435)</f>
        <v>8.0000000000000004E-4</v>
      </c>
      <c r="S432" s="167"/>
      <c r="T432" s="169">
        <f>SUM(T433:T435)</f>
        <v>0</v>
      </c>
      <c r="AR432" s="170" t="s">
        <v>86</v>
      </c>
      <c r="AT432" s="171" t="s">
        <v>75</v>
      </c>
      <c r="AU432" s="171" t="s">
        <v>84</v>
      </c>
      <c r="AY432" s="170" t="s">
        <v>131</v>
      </c>
      <c r="BK432" s="172">
        <f>SUM(BK433:BK435)</f>
        <v>0</v>
      </c>
    </row>
    <row r="433" spans="1:65" s="2" customFormat="1" ht="24" x14ac:dyDescent="0.2">
      <c r="A433" s="36"/>
      <c r="B433" s="37"/>
      <c r="C433" s="175" t="s">
        <v>1156</v>
      </c>
      <c r="D433" s="175" t="s">
        <v>133</v>
      </c>
      <c r="E433" s="176" t="s">
        <v>1157</v>
      </c>
      <c r="F433" s="177" t="s">
        <v>1158</v>
      </c>
      <c r="G433" s="178" t="s">
        <v>321</v>
      </c>
      <c r="H433" s="179">
        <v>1</v>
      </c>
      <c r="I433" s="180"/>
      <c r="J433" s="181">
        <f>ROUND(I433*H433,2)</f>
        <v>0</v>
      </c>
      <c r="K433" s="177" t="s">
        <v>137</v>
      </c>
      <c r="L433" s="41"/>
      <c r="M433" s="182" t="s">
        <v>28</v>
      </c>
      <c r="N433" s="183" t="s">
        <v>47</v>
      </c>
      <c r="O433" s="66"/>
      <c r="P433" s="184">
        <f>O433*H433</f>
        <v>0</v>
      </c>
      <c r="Q433" s="184">
        <v>8.0000000000000004E-4</v>
      </c>
      <c r="R433" s="184">
        <f>Q433*H433</f>
        <v>8.0000000000000004E-4</v>
      </c>
      <c r="S433" s="184">
        <v>0</v>
      </c>
      <c r="T433" s="185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6" t="s">
        <v>231</v>
      </c>
      <c r="AT433" s="186" t="s">
        <v>133</v>
      </c>
      <c r="AU433" s="186" t="s">
        <v>86</v>
      </c>
      <c r="AY433" s="19" t="s">
        <v>131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9" t="s">
        <v>84</v>
      </c>
      <c r="BK433" s="187">
        <f>ROUND(I433*H433,2)</f>
        <v>0</v>
      </c>
      <c r="BL433" s="19" t="s">
        <v>231</v>
      </c>
      <c r="BM433" s="186" t="s">
        <v>1159</v>
      </c>
    </row>
    <row r="434" spans="1:65" s="14" customFormat="1" x14ac:dyDescent="0.2">
      <c r="B434" s="199"/>
      <c r="C434" s="200"/>
      <c r="D434" s="190" t="s">
        <v>140</v>
      </c>
      <c r="E434" s="201" t="s">
        <v>28</v>
      </c>
      <c r="F434" s="202" t="s">
        <v>1160</v>
      </c>
      <c r="G434" s="200"/>
      <c r="H434" s="203">
        <v>1</v>
      </c>
      <c r="I434" s="204"/>
      <c r="J434" s="200"/>
      <c r="K434" s="200"/>
      <c r="L434" s="205"/>
      <c r="M434" s="206"/>
      <c r="N434" s="207"/>
      <c r="O434" s="207"/>
      <c r="P434" s="207"/>
      <c r="Q434" s="207"/>
      <c r="R434" s="207"/>
      <c r="S434" s="207"/>
      <c r="T434" s="208"/>
      <c r="AT434" s="209" t="s">
        <v>140</v>
      </c>
      <c r="AU434" s="209" t="s">
        <v>86</v>
      </c>
      <c r="AV434" s="14" t="s">
        <v>86</v>
      </c>
      <c r="AW434" s="14" t="s">
        <v>36</v>
      </c>
      <c r="AX434" s="14" t="s">
        <v>84</v>
      </c>
      <c r="AY434" s="209" t="s">
        <v>131</v>
      </c>
    </row>
    <row r="435" spans="1:65" s="2" customFormat="1" ht="44.25" customHeight="1" x14ac:dyDescent="0.2">
      <c r="A435" s="36"/>
      <c r="B435" s="37"/>
      <c r="C435" s="175" t="s">
        <v>1161</v>
      </c>
      <c r="D435" s="175" t="s">
        <v>133</v>
      </c>
      <c r="E435" s="176" t="s">
        <v>1162</v>
      </c>
      <c r="F435" s="177" t="s">
        <v>1163</v>
      </c>
      <c r="G435" s="178" t="s">
        <v>1081</v>
      </c>
      <c r="H435" s="246"/>
      <c r="I435" s="180"/>
      <c r="J435" s="181">
        <f>ROUND(I435*H435,2)</f>
        <v>0</v>
      </c>
      <c r="K435" s="177" t="s">
        <v>137</v>
      </c>
      <c r="L435" s="41"/>
      <c r="M435" s="182" t="s">
        <v>28</v>
      </c>
      <c r="N435" s="183" t="s">
        <v>47</v>
      </c>
      <c r="O435" s="66"/>
      <c r="P435" s="184">
        <f>O435*H435</f>
        <v>0</v>
      </c>
      <c r="Q435" s="184">
        <v>0</v>
      </c>
      <c r="R435" s="184">
        <f>Q435*H435</f>
        <v>0</v>
      </c>
      <c r="S435" s="184">
        <v>0</v>
      </c>
      <c r="T435" s="185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6" t="s">
        <v>231</v>
      </c>
      <c r="AT435" s="186" t="s">
        <v>133</v>
      </c>
      <c r="AU435" s="186" t="s">
        <v>86</v>
      </c>
      <c r="AY435" s="19" t="s">
        <v>131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9" t="s">
        <v>84</v>
      </c>
      <c r="BK435" s="187">
        <f>ROUND(I435*H435,2)</f>
        <v>0</v>
      </c>
      <c r="BL435" s="19" t="s">
        <v>231</v>
      </c>
      <c r="BM435" s="186" t="s">
        <v>1164</v>
      </c>
    </row>
    <row r="436" spans="1:65" s="12" customFormat="1" ht="22.9" customHeight="1" x14ac:dyDescent="0.2">
      <c r="B436" s="159"/>
      <c r="C436" s="160"/>
      <c r="D436" s="161" t="s">
        <v>75</v>
      </c>
      <c r="E436" s="173" t="s">
        <v>397</v>
      </c>
      <c r="F436" s="173" t="s">
        <v>398</v>
      </c>
      <c r="G436" s="160"/>
      <c r="H436" s="160"/>
      <c r="I436" s="163"/>
      <c r="J436" s="174">
        <f>BK436</f>
        <v>0</v>
      </c>
      <c r="K436" s="160"/>
      <c r="L436" s="165"/>
      <c r="M436" s="166"/>
      <c r="N436" s="167"/>
      <c r="O436" s="167"/>
      <c r="P436" s="168">
        <f>SUM(P437:P467)</f>
        <v>0</v>
      </c>
      <c r="Q436" s="167"/>
      <c r="R436" s="168">
        <f>SUM(R437:R467)</f>
        <v>6.0251165900000005</v>
      </c>
      <c r="S436" s="167"/>
      <c r="T436" s="169">
        <f>SUM(T437:T467)</f>
        <v>0</v>
      </c>
      <c r="AR436" s="170" t="s">
        <v>86</v>
      </c>
      <c r="AT436" s="171" t="s">
        <v>75</v>
      </c>
      <c r="AU436" s="171" t="s">
        <v>84</v>
      </c>
      <c r="AY436" s="170" t="s">
        <v>131</v>
      </c>
      <c r="BK436" s="172">
        <f>SUM(BK437:BK467)</f>
        <v>0</v>
      </c>
    </row>
    <row r="437" spans="1:65" s="2" customFormat="1" ht="44.25" customHeight="1" x14ac:dyDescent="0.2">
      <c r="A437" s="36"/>
      <c r="B437" s="37"/>
      <c r="C437" s="175" t="s">
        <v>1165</v>
      </c>
      <c r="D437" s="175" t="s">
        <v>133</v>
      </c>
      <c r="E437" s="176" t="s">
        <v>1166</v>
      </c>
      <c r="F437" s="177" t="s">
        <v>1167</v>
      </c>
      <c r="G437" s="178" t="s">
        <v>154</v>
      </c>
      <c r="H437" s="179">
        <v>17.254999999999999</v>
      </c>
      <c r="I437" s="180"/>
      <c r="J437" s="181">
        <f>ROUND(I437*H437,2)</f>
        <v>0</v>
      </c>
      <c r="K437" s="177" t="s">
        <v>137</v>
      </c>
      <c r="L437" s="41"/>
      <c r="M437" s="182" t="s">
        <v>28</v>
      </c>
      <c r="N437" s="183" t="s">
        <v>47</v>
      </c>
      <c r="O437" s="66"/>
      <c r="P437" s="184">
        <f>O437*H437</f>
        <v>0</v>
      </c>
      <c r="Q437" s="184">
        <v>1.89E-3</v>
      </c>
      <c r="R437" s="184">
        <f>Q437*H437</f>
        <v>3.2611950000000001E-2</v>
      </c>
      <c r="S437" s="184">
        <v>0</v>
      </c>
      <c r="T437" s="185">
        <f>S437*H437</f>
        <v>0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6" t="s">
        <v>231</v>
      </c>
      <c r="AT437" s="186" t="s">
        <v>133</v>
      </c>
      <c r="AU437" s="186" t="s">
        <v>86</v>
      </c>
      <c r="AY437" s="19" t="s">
        <v>131</v>
      </c>
      <c r="BE437" s="187">
        <f>IF(N437="základní",J437,0)</f>
        <v>0</v>
      </c>
      <c r="BF437" s="187">
        <f>IF(N437="snížená",J437,0)</f>
        <v>0</v>
      </c>
      <c r="BG437" s="187">
        <f>IF(N437="zákl. přenesená",J437,0)</f>
        <v>0</v>
      </c>
      <c r="BH437" s="187">
        <f>IF(N437="sníž. přenesená",J437,0)</f>
        <v>0</v>
      </c>
      <c r="BI437" s="187">
        <f>IF(N437="nulová",J437,0)</f>
        <v>0</v>
      </c>
      <c r="BJ437" s="19" t="s">
        <v>84</v>
      </c>
      <c r="BK437" s="187">
        <f>ROUND(I437*H437,2)</f>
        <v>0</v>
      </c>
      <c r="BL437" s="19" t="s">
        <v>231</v>
      </c>
      <c r="BM437" s="186" t="s">
        <v>1168</v>
      </c>
    </row>
    <row r="438" spans="1:65" s="13" customFormat="1" ht="22.5" x14ac:dyDescent="0.2">
      <c r="B438" s="188"/>
      <c r="C438" s="189"/>
      <c r="D438" s="190" t="s">
        <v>140</v>
      </c>
      <c r="E438" s="191" t="s">
        <v>28</v>
      </c>
      <c r="F438" s="192" t="s">
        <v>1169</v>
      </c>
      <c r="G438" s="189"/>
      <c r="H438" s="191" t="s">
        <v>28</v>
      </c>
      <c r="I438" s="193"/>
      <c r="J438" s="189"/>
      <c r="K438" s="189"/>
      <c r="L438" s="194"/>
      <c r="M438" s="195"/>
      <c r="N438" s="196"/>
      <c r="O438" s="196"/>
      <c r="P438" s="196"/>
      <c r="Q438" s="196"/>
      <c r="R438" s="196"/>
      <c r="S438" s="196"/>
      <c r="T438" s="197"/>
      <c r="AT438" s="198" t="s">
        <v>140</v>
      </c>
      <c r="AU438" s="198" t="s">
        <v>86</v>
      </c>
      <c r="AV438" s="13" t="s">
        <v>84</v>
      </c>
      <c r="AW438" s="13" t="s">
        <v>36</v>
      </c>
      <c r="AX438" s="13" t="s">
        <v>76</v>
      </c>
      <c r="AY438" s="198" t="s">
        <v>131</v>
      </c>
    </row>
    <row r="439" spans="1:65" s="14" customFormat="1" x14ac:dyDescent="0.2">
      <c r="B439" s="199"/>
      <c r="C439" s="200"/>
      <c r="D439" s="190" t="s">
        <v>140</v>
      </c>
      <c r="E439" s="201" t="s">
        <v>28</v>
      </c>
      <c r="F439" s="202" t="s">
        <v>1170</v>
      </c>
      <c r="G439" s="200"/>
      <c r="H439" s="203">
        <v>2.6349999999999998</v>
      </c>
      <c r="I439" s="204"/>
      <c r="J439" s="200"/>
      <c r="K439" s="200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140</v>
      </c>
      <c r="AU439" s="209" t="s">
        <v>86</v>
      </c>
      <c r="AV439" s="14" t="s">
        <v>86</v>
      </c>
      <c r="AW439" s="14" t="s">
        <v>36</v>
      </c>
      <c r="AX439" s="14" t="s">
        <v>76</v>
      </c>
      <c r="AY439" s="209" t="s">
        <v>131</v>
      </c>
    </row>
    <row r="440" spans="1:65" s="14" customFormat="1" x14ac:dyDescent="0.2">
      <c r="B440" s="199"/>
      <c r="C440" s="200"/>
      <c r="D440" s="190" t="s">
        <v>140</v>
      </c>
      <c r="E440" s="201" t="s">
        <v>28</v>
      </c>
      <c r="F440" s="202" t="s">
        <v>1171</v>
      </c>
      <c r="G440" s="200"/>
      <c r="H440" s="203">
        <v>0.98199999999999998</v>
      </c>
      <c r="I440" s="204"/>
      <c r="J440" s="200"/>
      <c r="K440" s="200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140</v>
      </c>
      <c r="AU440" s="209" t="s">
        <v>86</v>
      </c>
      <c r="AV440" s="14" t="s">
        <v>86</v>
      </c>
      <c r="AW440" s="14" t="s">
        <v>36</v>
      </c>
      <c r="AX440" s="14" t="s">
        <v>76</v>
      </c>
      <c r="AY440" s="209" t="s">
        <v>131</v>
      </c>
    </row>
    <row r="441" spans="1:65" s="14" customFormat="1" x14ac:dyDescent="0.2">
      <c r="B441" s="199"/>
      <c r="C441" s="200"/>
      <c r="D441" s="190" t="s">
        <v>140</v>
      </c>
      <c r="E441" s="201" t="s">
        <v>28</v>
      </c>
      <c r="F441" s="202" t="s">
        <v>1172</v>
      </c>
      <c r="G441" s="200"/>
      <c r="H441" s="203">
        <v>0.74399999999999999</v>
      </c>
      <c r="I441" s="204"/>
      <c r="J441" s="200"/>
      <c r="K441" s="200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140</v>
      </c>
      <c r="AU441" s="209" t="s">
        <v>86</v>
      </c>
      <c r="AV441" s="14" t="s">
        <v>86</v>
      </c>
      <c r="AW441" s="14" t="s">
        <v>36</v>
      </c>
      <c r="AX441" s="14" t="s">
        <v>76</v>
      </c>
      <c r="AY441" s="209" t="s">
        <v>131</v>
      </c>
    </row>
    <row r="442" spans="1:65" s="14" customFormat="1" x14ac:dyDescent="0.2">
      <c r="B442" s="199"/>
      <c r="C442" s="200"/>
      <c r="D442" s="190" t="s">
        <v>140</v>
      </c>
      <c r="E442" s="201" t="s">
        <v>28</v>
      </c>
      <c r="F442" s="202" t="s">
        <v>1173</v>
      </c>
      <c r="G442" s="200"/>
      <c r="H442" s="203">
        <v>11.423</v>
      </c>
      <c r="I442" s="204"/>
      <c r="J442" s="200"/>
      <c r="K442" s="200"/>
      <c r="L442" s="205"/>
      <c r="M442" s="206"/>
      <c r="N442" s="207"/>
      <c r="O442" s="207"/>
      <c r="P442" s="207"/>
      <c r="Q442" s="207"/>
      <c r="R442" s="207"/>
      <c r="S442" s="207"/>
      <c r="T442" s="208"/>
      <c r="AT442" s="209" t="s">
        <v>140</v>
      </c>
      <c r="AU442" s="209" t="s">
        <v>86</v>
      </c>
      <c r="AV442" s="14" t="s">
        <v>86</v>
      </c>
      <c r="AW442" s="14" t="s">
        <v>36</v>
      </c>
      <c r="AX442" s="14" t="s">
        <v>76</v>
      </c>
      <c r="AY442" s="209" t="s">
        <v>131</v>
      </c>
    </row>
    <row r="443" spans="1:65" s="14" customFormat="1" x14ac:dyDescent="0.2">
      <c r="B443" s="199"/>
      <c r="C443" s="200"/>
      <c r="D443" s="190" t="s">
        <v>140</v>
      </c>
      <c r="E443" s="201" t="s">
        <v>28</v>
      </c>
      <c r="F443" s="202" t="s">
        <v>1174</v>
      </c>
      <c r="G443" s="200"/>
      <c r="H443" s="203">
        <v>1.4710000000000001</v>
      </c>
      <c r="I443" s="204"/>
      <c r="J443" s="200"/>
      <c r="K443" s="200"/>
      <c r="L443" s="205"/>
      <c r="M443" s="206"/>
      <c r="N443" s="207"/>
      <c r="O443" s="207"/>
      <c r="P443" s="207"/>
      <c r="Q443" s="207"/>
      <c r="R443" s="207"/>
      <c r="S443" s="207"/>
      <c r="T443" s="208"/>
      <c r="AT443" s="209" t="s">
        <v>140</v>
      </c>
      <c r="AU443" s="209" t="s">
        <v>86</v>
      </c>
      <c r="AV443" s="14" t="s">
        <v>86</v>
      </c>
      <c r="AW443" s="14" t="s">
        <v>36</v>
      </c>
      <c r="AX443" s="14" t="s">
        <v>76</v>
      </c>
      <c r="AY443" s="209" t="s">
        <v>131</v>
      </c>
    </row>
    <row r="444" spans="1:65" s="15" customFormat="1" x14ac:dyDescent="0.2">
      <c r="B444" s="210"/>
      <c r="C444" s="211"/>
      <c r="D444" s="190" t="s">
        <v>140</v>
      </c>
      <c r="E444" s="212" t="s">
        <v>28</v>
      </c>
      <c r="F444" s="213" t="s">
        <v>145</v>
      </c>
      <c r="G444" s="211"/>
      <c r="H444" s="214">
        <v>17.254999999999999</v>
      </c>
      <c r="I444" s="215"/>
      <c r="J444" s="211"/>
      <c r="K444" s="211"/>
      <c r="L444" s="216"/>
      <c r="M444" s="217"/>
      <c r="N444" s="218"/>
      <c r="O444" s="218"/>
      <c r="P444" s="218"/>
      <c r="Q444" s="218"/>
      <c r="R444" s="218"/>
      <c r="S444" s="218"/>
      <c r="T444" s="219"/>
      <c r="AT444" s="220" t="s">
        <v>140</v>
      </c>
      <c r="AU444" s="220" t="s">
        <v>86</v>
      </c>
      <c r="AV444" s="15" t="s">
        <v>138</v>
      </c>
      <c r="AW444" s="15" t="s">
        <v>36</v>
      </c>
      <c r="AX444" s="15" t="s">
        <v>84</v>
      </c>
      <c r="AY444" s="220" t="s">
        <v>131</v>
      </c>
    </row>
    <row r="445" spans="1:65" s="2" customFormat="1" ht="55.5" customHeight="1" x14ac:dyDescent="0.2">
      <c r="A445" s="36"/>
      <c r="B445" s="37"/>
      <c r="C445" s="175" t="s">
        <v>1175</v>
      </c>
      <c r="D445" s="175" t="s">
        <v>133</v>
      </c>
      <c r="E445" s="176" t="s">
        <v>1176</v>
      </c>
      <c r="F445" s="177" t="s">
        <v>1177</v>
      </c>
      <c r="G445" s="178" t="s">
        <v>148</v>
      </c>
      <c r="H445" s="179">
        <v>88.683999999999997</v>
      </c>
      <c r="I445" s="180"/>
      <c r="J445" s="181">
        <f>ROUND(I445*H445,2)</f>
        <v>0</v>
      </c>
      <c r="K445" s="177" t="s">
        <v>137</v>
      </c>
      <c r="L445" s="41"/>
      <c r="M445" s="182" t="s">
        <v>28</v>
      </c>
      <c r="N445" s="183" t="s">
        <v>47</v>
      </c>
      <c r="O445" s="66"/>
      <c r="P445" s="184">
        <f>O445*H445</f>
        <v>0</v>
      </c>
      <c r="Q445" s="184">
        <v>0</v>
      </c>
      <c r="R445" s="184">
        <f>Q445*H445</f>
        <v>0</v>
      </c>
      <c r="S445" s="184">
        <v>0</v>
      </c>
      <c r="T445" s="185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6" t="s">
        <v>231</v>
      </c>
      <c r="AT445" s="186" t="s">
        <v>133</v>
      </c>
      <c r="AU445" s="186" t="s">
        <v>86</v>
      </c>
      <c r="AY445" s="19" t="s">
        <v>131</v>
      </c>
      <c r="BE445" s="187">
        <f>IF(N445="základní",J445,0)</f>
        <v>0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9" t="s">
        <v>84</v>
      </c>
      <c r="BK445" s="187">
        <f>ROUND(I445*H445,2)</f>
        <v>0</v>
      </c>
      <c r="BL445" s="19" t="s">
        <v>231</v>
      </c>
      <c r="BM445" s="186" t="s">
        <v>1178</v>
      </c>
    </row>
    <row r="446" spans="1:65" s="2" customFormat="1" ht="24" x14ac:dyDescent="0.2">
      <c r="A446" s="36"/>
      <c r="B446" s="37"/>
      <c r="C446" s="221" t="s">
        <v>1179</v>
      </c>
      <c r="D446" s="221" t="s">
        <v>157</v>
      </c>
      <c r="E446" s="222" t="s">
        <v>1180</v>
      </c>
      <c r="F446" s="223" t="s">
        <v>1181</v>
      </c>
      <c r="G446" s="224" t="s">
        <v>154</v>
      </c>
      <c r="H446" s="225">
        <v>0.74399999999999999</v>
      </c>
      <c r="I446" s="226"/>
      <c r="J446" s="227">
        <f>ROUND(I446*H446,2)</f>
        <v>0</v>
      </c>
      <c r="K446" s="223" t="s">
        <v>137</v>
      </c>
      <c r="L446" s="228"/>
      <c r="M446" s="229" t="s">
        <v>28</v>
      </c>
      <c r="N446" s="230" t="s">
        <v>47</v>
      </c>
      <c r="O446" s="66"/>
      <c r="P446" s="184">
        <f>O446*H446</f>
        <v>0</v>
      </c>
      <c r="Q446" s="184">
        <v>0.55000000000000004</v>
      </c>
      <c r="R446" s="184">
        <f>Q446*H446</f>
        <v>0.40920000000000001</v>
      </c>
      <c r="S446" s="184">
        <v>0</v>
      </c>
      <c r="T446" s="185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86" t="s">
        <v>354</v>
      </c>
      <c r="AT446" s="186" t="s">
        <v>157</v>
      </c>
      <c r="AU446" s="186" t="s">
        <v>86</v>
      </c>
      <c r="AY446" s="19" t="s">
        <v>131</v>
      </c>
      <c r="BE446" s="187">
        <f>IF(N446="základní",J446,0)</f>
        <v>0</v>
      </c>
      <c r="BF446" s="187">
        <f>IF(N446="snížená",J446,0)</f>
        <v>0</v>
      </c>
      <c r="BG446" s="187">
        <f>IF(N446="zákl. přenesená",J446,0)</f>
        <v>0</v>
      </c>
      <c r="BH446" s="187">
        <f>IF(N446="sníž. přenesená",J446,0)</f>
        <v>0</v>
      </c>
      <c r="BI446" s="187">
        <f>IF(N446="nulová",J446,0)</f>
        <v>0</v>
      </c>
      <c r="BJ446" s="19" t="s">
        <v>84</v>
      </c>
      <c r="BK446" s="187">
        <f>ROUND(I446*H446,2)</f>
        <v>0</v>
      </c>
      <c r="BL446" s="19" t="s">
        <v>231</v>
      </c>
      <c r="BM446" s="186" t="s">
        <v>1182</v>
      </c>
    </row>
    <row r="447" spans="1:65" s="14" customFormat="1" x14ac:dyDescent="0.2">
      <c r="B447" s="199"/>
      <c r="C447" s="200"/>
      <c r="D447" s="190" t="s">
        <v>140</v>
      </c>
      <c r="E447" s="201" t="s">
        <v>28</v>
      </c>
      <c r="F447" s="202" t="s">
        <v>1183</v>
      </c>
      <c r="G447" s="200"/>
      <c r="H447" s="203">
        <v>0.74399999999999999</v>
      </c>
      <c r="I447" s="204"/>
      <c r="J447" s="200"/>
      <c r="K447" s="200"/>
      <c r="L447" s="205"/>
      <c r="M447" s="206"/>
      <c r="N447" s="207"/>
      <c r="O447" s="207"/>
      <c r="P447" s="207"/>
      <c r="Q447" s="207"/>
      <c r="R447" s="207"/>
      <c r="S447" s="207"/>
      <c r="T447" s="208"/>
      <c r="AT447" s="209" t="s">
        <v>140</v>
      </c>
      <c r="AU447" s="209" t="s">
        <v>86</v>
      </c>
      <c r="AV447" s="14" t="s">
        <v>86</v>
      </c>
      <c r="AW447" s="14" t="s">
        <v>36</v>
      </c>
      <c r="AX447" s="14" t="s">
        <v>84</v>
      </c>
      <c r="AY447" s="209" t="s">
        <v>131</v>
      </c>
    </row>
    <row r="448" spans="1:65" s="2" customFormat="1" ht="48" x14ac:dyDescent="0.2">
      <c r="A448" s="36"/>
      <c r="B448" s="37"/>
      <c r="C448" s="175" t="s">
        <v>1184</v>
      </c>
      <c r="D448" s="175" t="s">
        <v>133</v>
      </c>
      <c r="E448" s="176" t="s">
        <v>1185</v>
      </c>
      <c r="F448" s="177" t="s">
        <v>1186</v>
      </c>
      <c r="G448" s="178" t="s">
        <v>136</v>
      </c>
      <c r="H448" s="179">
        <v>292.75200000000001</v>
      </c>
      <c r="I448" s="180"/>
      <c r="J448" s="181">
        <f>ROUND(I448*H448,2)</f>
        <v>0</v>
      </c>
      <c r="K448" s="177" t="s">
        <v>137</v>
      </c>
      <c r="L448" s="41"/>
      <c r="M448" s="182" t="s">
        <v>28</v>
      </c>
      <c r="N448" s="183" t="s">
        <v>47</v>
      </c>
      <c r="O448" s="66"/>
      <c r="P448" s="184">
        <f>O448*H448</f>
        <v>0</v>
      </c>
      <c r="Q448" s="184">
        <v>1.6250000000000001E-2</v>
      </c>
      <c r="R448" s="184">
        <f>Q448*H448</f>
        <v>4.7572200000000002</v>
      </c>
      <c r="S448" s="184">
        <v>0</v>
      </c>
      <c r="T448" s="185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86" t="s">
        <v>231</v>
      </c>
      <c r="AT448" s="186" t="s">
        <v>133</v>
      </c>
      <c r="AU448" s="186" t="s">
        <v>86</v>
      </c>
      <c r="AY448" s="19" t="s">
        <v>131</v>
      </c>
      <c r="BE448" s="187">
        <f>IF(N448="základní",J448,0)</f>
        <v>0</v>
      </c>
      <c r="BF448" s="187">
        <f>IF(N448="snížená",J448,0)</f>
        <v>0</v>
      </c>
      <c r="BG448" s="187">
        <f>IF(N448="zákl. přenesená",J448,0)</f>
        <v>0</v>
      </c>
      <c r="BH448" s="187">
        <f>IF(N448="sníž. přenesená",J448,0)</f>
        <v>0</v>
      </c>
      <c r="BI448" s="187">
        <f>IF(N448="nulová",J448,0)</f>
        <v>0</v>
      </c>
      <c r="BJ448" s="19" t="s">
        <v>84</v>
      </c>
      <c r="BK448" s="187">
        <f>ROUND(I448*H448,2)</f>
        <v>0</v>
      </c>
      <c r="BL448" s="19" t="s">
        <v>231</v>
      </c>
      <c r="BM448" s="186" t="s">
        <v>1187</v>
      </c>
    </row>
    <row r="449" spans="1:65" s="13" customFormat="1" x14ac:dyDescent="0.2">
      <c r="B449" s="188"/>
      <c r="C449" s="189"/>
      <c r="D449" s="190" t="s">
        <v>140</v>
      </c>
      <c r="E449" s="191" t="s">
        <v>28</v>
      </c>
      <c r="F449" s="192" t="s">
        <v>1188</v>
      </c>
      <c r="G449" s="189"/>
      <c r="H449" s="191" t="s">
        <v>28</v>
      </c>
      <c r="I449" s="193"/>
      <c r="J449" s="189"/>
      <c r="K449" s="189"/>
      <c r="L449" s="194"/>
      <c r="M449" s="195"/>
      <c r="N449" s="196"/>
      <c r="O449" s="196"/>
      <c r="P449" s="196"/>
      <c r="Q449" s="196"/>
      <c r="R449" s="196"/>
      <c r="S449" s="196"/>
      <c r="T449" s="197"/>
      <c r="AT449" s="198" t="s">
        <v>140</v>
      </c>
      <c r="AU449" s="198" t="s">
        <v>86</v>
      </c>
      <c r="AV449" s="13" t="s">
        <v>84</v>
      </c>
      <c r="AW449" s="13" t="s">
        <v>36</v>
      </c>
      <c r="AX449" s="13" t="s">
        <v>76</v>
      </c>
      <c r="AY449" s="198" t="s">
        <v>131</v>
      </c>
    </row>
    <row r="450" spans="1:65" s="14" customFormat="1" x14ac:dyDescent="0.2">
      <c r="B450" s="199"/>
      <c r="C450" s="200"/>
      <c r="D450" s="190" t="s">
        <v>140</v>
      </c>
      <c r="E450" s="201" t="s">
        <v>553</v>
      </c>
      <c r="F450" s="202" t="s">
        <v>1189</v>
      </c>
      <c r="G450" s="200"/>
      <c r="H450" s="203">
        <v>292.75200000000001</v>
      </c>
      <c r="I450" s="204"/>
      <c r="J450" s="200"/>
      <c r="K450" s="200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140</v>
      </c>
      <c r="AU450" s="209" t="s">
        <v>86</v>
      </c>
      <c r="AV450" s="14" t="s">
        <v>86</v>
      </c>
      <c r="AW450" s="14" t="s">
        <v>36</v>
      </c>
      <c r="AX450" s="14" t="s">
        <v>84</v>
      </c>
      <c r="AY450" s="209" t="s">
        <v>131</v>
      </c>
    </row>
    <row r="451" spans="1:65" s="2" customFormat="1" ht="24" x14ac:dyDescent="0.2">
      <c r="A451" s="36"/>
      <c r="B451" s="37"/>
      <c r="C451" s="175" t="s">
        <v>1190</v>
      </c>
      <c r="D451" s="175" t="s">
        <v>133</v>
      </c>
      <c r="E451" s="176" t="s">
        <v>1191</v>
      </c>
      <c r="F451" s="177" t="s">
        <v>1192</v>
      </c>
      <c r="G451" s="178" t="s">
        <v>136</v>
      </c>
      <c r="H451" s="179">
        <v>292.75200000000001</v>
      </c>
      <c r="I451" s="180"/>
      <c r="J451" s="181">
        <f>ROUND(I451*H451,2)</f>
        <v>0</v>
      </c>
      <c r="K451" s="177" t="s">
        <v>137</v>
      </c>
      <c r="L451" s="41"/>
      <c r="M451" s="182" t="s">
        <v>28</v>
      </c>
      <c r="N451" s="183" t="s">
        <v>47</v>
      </c>
      <c r="O451" s="66"/>
      <c r="P451" s="184">
        <f>O451*H451</f>
        <v>0</v>
      </c>
      <c r="Q451" s="184">
        <v>0</v>
      </c>
      <c r="R451" s="184">
        <f>Q451*H451</f>
        <v>0</v>
      </c>
      <c r="S451" s="184">
        <v>0</v>
      </c>
      <c r="T451" s="185">
        <f>S451*H451</f>
        <v>0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6" t="s">
        <v>231</v>
      </c>
      <c r="AT451" s="186" t="s">
        <v>133</v>
      </c>
      <c r="AU451" s="186" t="s">
        <v>86</v>
      </c>
      <c r="AY451" s="19" t="s">
        <v>131</v>
      </c>
      <c r="BE451" s="187">
        <f>IF(N451="základní",J451,0)</f>
        <v>0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19" t="s">
        <v>84</v>
      </c>
      <c r="BK451" s="187">
        <f>ROUND(I451*H451,2)</f>
        <v>0</v>
      </c>
      <c r="BL451" s="19" t="s">
        <v>231</v>
      </c>
      <c r="BM451" s="186" t="s">
        <v>1193</v>
      </c>
    </row>
    <row r="452" spans="1:65" s="14" customFormat="1" x14ac:dyDescent="0.2">
      <c r="B452" s="199"/>
      <c r="C452" s="200"/>
      <c r="D452" s="190" t="s">
        <v>140</v>
      </c>
      <c r="E452" s="201" t="s">
        <v>28</v>
      </c>
      <c r="F452" s="202" t="s">
        <v>553</v>
      </c>
      <c r="G452" s="200"/>
      <c r="H452" s="203">
        <v>292.75200000000001</v>
      </c>
      <c r="I452" s="204"/>
      <c r="J452" s="200"/>
      <c r="K452" s="200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140</v>
      </c>
      <c r="AU452" s="209" t="s">
        <v>86</v>
      </c>
      <c r="AV452" s="14" t="s">
        <v>86</v>
      </c>
      <c r="AW452" s="14" t="s">
        <v>36</v>
      </c>
      <c r="AX452" s="14" t="s">
        <v>84</v>
      </c>
      <c r="AY452" s="209" t="s">
        <v>131</v>
      </c>
    </row>
    <row r="453" spans="1:65" s="2" customFormat="1" ht="16.5" customHeight="1" x14ac:dyDescent="0.2">
      <c r="A453" s="36"/>
      <c r="B453" s="37"/>
      <c r="C453" s="221" t="s">
        <v>1194</v>
      </c>
      <c r="D453" s="221" t="s">
        <v>157</v>
      </c>
      <c r="E453" s="222" t="s">
        <v>1195</v>
      </c>
      <c r="F453" s="223" t="s">
        <v>1196</v>
      </c>
      <c r="G453" s="224" t="s">
        <v>154</v>
      </c>
      <c r="H453" s="225">
        <v>3.617</v>
      </c>
      <c r="I453" s="226"/>
      <c r="J453" s="227">
        <f>ROUND(I453*H453,2)</f>
        <v>0</v>
      </c>
      <c r="K453" s="223" t="s">
        <v>137</v>
      </c>
      <c r="L453" s="228"/>
      <c r="M453" s="229" t="s">
        <v>28</v>
      </c>
      <c r="N453" s="230" t="s">
        <v>47</v>
      </c>
      <c r="O453" s="66"/>
      <c r="P453" s="184">
        <f>O453*H453</f>
        <v>0</v>
      </c>
      <c r="Q453" s="184">
        <v>0</v>
      </c>
      <c r="R453" s="184">
        <f>Q453*H453</f>
        <v>0</v>
      </c>
      <c r="S453" s="184">
        <v>0</v>
      </c>
      <c r="T453" s="185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6" t="s">
        <v>354</v>
      </c>
      <c r="AT453" s="186" t="s">
        <v>157</v>
      </c>
      <c r="AU453" s="186" t="s">
        <v>86</v>
      </c>
      <c r="AY453" s="19" t="s">
        <v>131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9" t="s">
        <v>84</v>
      </c>
      <c r="BK453" s="187">
        <f>ROUND(I453*H453,2)</f>
        <v>0</v>
      </c>
      <c r="BL453" s="19" t="s">
        <v>231</v>
      </c>
      <c r="BM453" s="186" t="s">
        <v>1197</v>
      </c>
    </row>
    <row r="454" spans="1:65" s="13" customFormat="1" x14ac:dyDescent="0.2">
      <c r="B454" s="188"/>
      <c r="C454" s="189"/>
      <c r="D454" s="190" t="s">
        <v>140</v>
      </c>
      <c r="E454" s="191" t="s">
        <v>28</v>
      </c>
      <c r="F454" s="192" t="s">
        <v>1198</v>
      </c>
      <c r="G454" s="189"/>
      <c r="H454" s="191" t="s">
        <v>28</v>
      </c>
      <c r="I454" s="193"/>
      <c r="J454" s="189"/>
      <c r="K454" s="189"/>
      <c r="L454" s="194"/>
      <c r="M454" s="195"/>
      <c r="N454" s="196"/>
      <c r="O454" s="196"/>
      <c r="P454" s="196"/>
      <c r="Q454" s="196"/>
      <c r="R454" s="196"/>
      <c r="S454" s="196"/>
      <c r="T454" s="197"/>
      <c r="AT454" s="198" t="s">
        <v>140</v>
      </c>
      <c r="AU454" s="198" t="s">
        <v>86</v>
      </c>
      <c r="AV454" s="13" t="s">
        <v>84</v>
      </c>
      <c r="AW454" s="13" t="s">
        <v>36</v>
      </c>
      <c r="AX454" s="13" t="s">
        <v>76</v>
      </c>
      <c r="AY454" s="198" t="s">
        <v>131</v>
      </c>
    </row>
    <row r="455" spans="1:65" s="14" customFormat="1" x14ac:dyDescent="0.2">
      <c r="B455" s="199"/>
      <c r="C455" s="200"/>
      <c r="D455" s="190" t="s">
        <v>140</v>
      </c>
      <c r="E455" s="201" t="s">
        <v>28</v>
      </c>
      <c r="F455" s="202" t="s">
        <v>1170</v>
      </c>
      <c r="G455" s="200"/>
      <c r="H455" s="203">
        <v>2.6349999999999998</v>
      </c>
      <c r="I455" s="204"/>
      <c r="J455" s="200"/>
      <c r="K455" s="200"/>
      <c r="L455" s="205"/>
      <c r="M455" s="206"/>
      <c r="N455" s="207"/>
      <c r="O455" s="207"/>
      <c r="P455" s="207"/>
      <c r="Q455" s="207"/>
      <c r="R455" s="207"/>
      <c r="S455" s="207"/>
      <c r="T455" s="208"/>
      <c r="AT455" s="209" t="s">
        <v>140</v>
      </c>
      <c r="AU455" s="209" t="s">
        <v>86</v>
      </c>
      <c r="AV455" s="14" t="s">
        <v>86</v>
      </c>
      <c r="AW455" s="14" t="s">
        <v>36</v>
      </c>
      <c r="AX455" s="14" t="s">
        <v>76</v>
      </c>
      <c r="AY455" s="209" t="s">
        <v>131</v>
      </c>
    </row>
    <row r="456" spans="1:65" s="14" customFormat="1" x14ac:dyDescent="0.2">
      <c r="B456" s="199"/>
      <c r="C456" s="200"/>
      <c r="D456" s="190" t="s">
        <v>140</v>
      </c>
      <c r="E456" s="201" t="s">
        <v>28</v>
      </c>
      <c r="F456" s="202" t="s">
        <v>1171</v>
      </c>
      <c r="G456" s="200"/>
      <c r="H456" s="203">
        <v>0.98199999999999998</v>
      </c>
      <c r="I456" s="204"/>
      <c r="J456" s="200"/>
      <c r="K456" s="200"/>
      <c r="L456" s="205"/>
      <c r="M456" s="206"/>
      <c r="N456" s="207"/>
      <c r="O456" s="207"/>
      <c r="P456" s="207"/>
      <c r="Q456" s="207"/>
      <c r="R456" s="207"/>
      <c r="S456" s="207"/>
      <c r="T456" s="208"/>
      <c r="AT456" s="209" t="s">
        <v>140</v>
      </c>
      <c r="AU456" s="209" t="s">
        <v>86</v>
      </c>
      <c r="AV456" s="14" t="s">
        <v>86</v>
      </c>
      <c r="AW456" s="14" t="s">
        <v>36</v>
      </c>
      <c r="AX456" s="14" t="s">
        <v>76</v>
      </c>
      <c r="AY456" s="209" t="s">
        <v>131</v>
      </c>
    </row>
    <row r="457" spans="1:65" s="15" customFormat="1" x14ac:dyDescent="0.2">
      <c r="B457" s="210"/>
      <c r="C457" s="211"/>
      <c r="D457" s="190" t="s">
        <v>140</v>
      </c>
      <c r="E457" s="212" t="s">
        <v>28</v>
      </c>
      <c r="F457" s="213" t="s">
        <v>145</v>
      </c>
      <c r="G457" s="211"/>
      <c r="H457" s="214">
        <v>3.617</v>
      </c>
      <c r="I457" s="215"/>
      <c r="J457" s="211"/>
      <c r="K457" s="211"/>
      <c r="L457" s="216"/>
      <c r="M457" s="217"/>
      <c r="N457" s="218"/>
      <c r="O457" s="218"/>
      <c r="P457" s="218"/>
      <c r="Q457" s="218"/>
      <c r="R457" s="218"/>
      <c r="S457" s="218"/>
      <c r="T457" s="219"/>
      <c r="AT457" s="220" t="s">
        <v>140</v>
      </c>
      <c r="AU457" s="220" t="s">
        <v>86</v>
      </c>
      <c r="AV457" s="15" t="s">
        <v>138</v>
      </c>
      <c r="AW457" s="15" t="s">
        <v>36</v>
      </c>
      <c r="AX457" s="15" t="s">
        <v>84</v>
      </c>
      <c r="AY457" s="220" t="s">
        <v>131</v>
      </c>
    </row>
    <row r="458" spans="1:65" s="2" customFormat="1" ht="24" x14ac:dyDescent="0.2">
      <c r="A458" s="36"/>
      <c r="B458" s="37"/>
      <c r="C458" s="175" t="s">
        <v>1199</v>
      </c>
      <c r="D458" s="175" t="s">
        <v>133</v>
      </c>
      <c r="E458" s="176" t="s">
        <v>1200</v>
      </c>
      <c r="F458" s="177" t="s">
        <v>1201</v>
      </c>
      <c r="G458" s="178" t="s">
        <v>154</v>
      </c>
      <c r="H458" s="179">
        <v>3.129</v>
      </c>
      <c r="I458" s="180"/>
      <c r="J458" s="181">
        <f>ROUND(I458*H458,2)</f>
        <v>0</v>
      </c>
      <c r="K458" s="177" t="s">
        <v>137</v>
      </c>
      <c r="L458" s="41"/>
      <c r="M458" s="182" t="s">
        <v>28</v>
      </c>
      <c r="N458" s="183" t="s">
        <v>47</v>
      </c>
      <c r="O458" s="66"/>
      <c r="P458" s="184">
        <f>O458*H458</f>
        <v>0</v>
      </c>
      <c r="Q458" s="184">
        <v>0</v>
      </c>
      <c r="R458" s="184">
        <f>Q458*H458</f>
        <v>0</v>
      </c>
      <c r="S458" s="184">
        <v>0</v>
      </c>
      <c r="T458" s="185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6" t="s">
        <v>231</v>
      </c>
      <c r="AT458" s="186" t="s">
        <v>133</v>
      </c>
      <c r="AU458" s="186" t="s">
        <v>86</v>
      </c>
      <c r="AY458" s="19" t="s">
        <v>131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9" t="s">
        <v>84</v>
      </c>
      <c r="BK458" s="187">
        <f>ROUND(I458*H458,2)</f>
        <v>0</v>
      </c>
      <c r="BL458" s="19" t="s">
        <v>231</v>
      </c>
      <c r="BM458" s="186" t="s">
        <v>1202</v>
      </c>
    </row>
    <row r="459" spans="1:65" s="14" customFormat="1" x14ac:dyDescent="0.2">
      <c r="B459" s="199"/>
      <c r="C459" s="200"/>
      <c r="D459" s="190" t="s">
        <v>140</v>
      </c>
      <c r="E459" s="201" t="s">
        <v>28</v>
      </c>
      <c r="F459" s="202" t="s">
        <v>1203</v>
      </c>
      <c r="G459" s="200"/>
      <c r="H459" s="203">
        <v>3.129</v>
      </c>
      <c r="I459" s="204"/>
      <c r="J459" s="200"/>
      <c r="K459" s="200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140</v>
      </c>
      <c r="AU459" s="209" t="s">
        <v>86</v>
      </c>
      <c r="AV459" s="14" t="s">
        <v>86</v>
      </c>
      <c r="AW459" s="14" t="s">
        <v>36</v>
      </c>
      <c r="AX459" s="14" t="s">
        <v>84</v>
      </c>
      <c r="AY459" s="209" t="s">
        <v>131</v>
      </c>
    </row>
    <row r="460" spans="1:65" s="2" customFormat="1" ht="44.25" customHeight="1" x14ac:dyDescent="0.2">
      <c r="A460" s="36"/>
      <c r="B460" s="37"/>
      <c r="C460" s="175" t="s">
        <v>1204</v>
      </c>
      <c r="D460" s="175" t="s">
        <v>133</v>
      </c>
      <c r="E460" s="176" t="s">
        <v>1205</v>
      </c>
      <c r="F460" s="177" t="s">
        <v>1206</v>
      </c>
      <c r="G460" s="178" t="s">
        <v>136</v>
      </c>
      <c r="H460" s="179">
        <v>9</v>
      </c>
      <c r="I460" s="180"/>
      <c r="J460" s="181">
        <f>ROUND(I460*H460,2)</f>
        <v>0</v>
      </c>
      <c r="K460" s="177" t="s">
        <v>137</v>
      </c>
      <c r="L460" s="41"/>
      <c r="M460" s="182" t="s">
        <v>28</v>
      </c>
      <c r="N460" s="183" t="s">
        <v>47</v>
      </c>
      <c r="O460" s="66"/>
      <c r="P460" s="184">
        <f>O460*H460</f>
        <v>0</v>
      </c>
      <c r="Q460" s="184">
        <v>1.5709999999999998E-2</v>
      </c>
      <c r="R460" s="184">
        <f>Q460*H460</f>
        <v>0.14138999999999999</v>
      </c>
      <c r="S460" s="184">
        <v>0</v>
      </c>
      <c r="T460" s="185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6" t="s">
        <v>231</v>
      </c>
      <c r="AT460" s="186" t="s">
        <v>133</v>
      </c>
      <c r="AU460" s="186" t="s">
        <v>86</v>
      </c>
      <c r="AY460" s="19" t="s">
        <v>131</v>
      </c>
      <c r="BE460" s="187">
        <f>IF(N460="základní",J460,0)</f>
        <v>0</v>
      </c>
      <c r="BF460" s="187">
        <f>IF(N460="snížená",J460,0)</f>
        <v>0</v>
      </c>
      <c r="BG460" s="187">
        <f>IF(N460="zákl. přenesená",J460,0)</f>
        <v>0</v>
      </c>
      <c r="BH460" s="187">
        <f>IF(N460="sníž. přenesená",J460,0)</f>
        <v>0</v>
      </c>
      <c r="BI460" s="187">
        <f>IF(N460="nulová",J460,0)</f>
        <v>0</v>
      </c>
      <c r="BJ460" s="19" t="s">
        <v>84</v>
      </c>
      <c r="BK460" s="187">
        <f>ROUND(I460*H460,2)</f>
        <v>0</v>
      </c>
      <c r="BL460" s="19" t="s">
        <v>231</v>
      </c>
      <c r="BM460" s="186" t="s">
        <v>1207</v>
      </c>
    </row>
    <row r="461" spans="1:65" s="14" customFormat="1" x14ac:dyDescent="0.2">
      <c r="B461" s="199"/>
      <c r="C461" s="200"/>
      <c r="D461" s="190" t="s">
        <v>140</v>
      </c>
      <c r="E461" s="201" t="s">
        <v>28</v>
      </c>
      <c r="F461" s="202" t="s">
        <v>1208</v>
      </c>
      <c r="G461" s="200"/>
      <c r="H461" s="203">
        <v>9</v>
      </c>
      <c r="I461" s="204"/>
      <c r="J461" s="200"/>
      <c r="K461" s="200"/>
      <c r="L461" s="205"/>
      <c r="M461" s="206"/>
      <c r="N461" s="207"/>
      <c r="O461" s="207"/>
      <c r="P461" s="207"/>
      <c r="Q461" s="207"/>
      <c r="R461" s="207"/>
      <c r="S461" s="207"/>
      <c r="T461" s="208"/>
      <c r="AT461" s="209" t="s">
        <v>140</v>
      </c>
      <c r="AU461" s="209" t="s">
        <v>86</v>
      </c>
      <c r="AV461" s="14" t="s">
        <v>86</v>
      </c>
      <c r="AW461" s="14" t="s">
        <v>36</v>
      </c>
      <c r="AX461" s="14" t="s">
        <v>84</v>
      </c>
      <c r="AY461" s="209" t="s">
        <v>131</v>
      </c>
    </row>
    <row r="462" spans="1:65" s="2" customFormat="1" ht="24" x14ac:dyDescent="0.2">
      <c r="A462" s="36"/>
      <c r="B462" s="37"/>
      <c r="C462" s="175" t="s">
        <v>1209</v>
      </c>
      <c r="D462" s="175" t="s">
        <v>133</v>
      </c>
      <c r="E462" s="176" t="s">
        <v>1210</v>
      </c>
      <c r="F462" s="177" t="s">
        <v>1211</v>
      </c>
      <c r="G462" s="178" t="s">
        <v>136</v>
      </c>
      <c r="H462" s="179">
        <v>68.096000000000004</v>
      </c>
      <c r="I462" s="180"/>
      <c r="J462" s="181">
        <f>ROUND(I462*H462,2)</f>
        <v>0</v>
      </c>
      <c r="K462" s="177" t="s">
        <v>137</v>
      </c>
      <c r="L462" s="41"/>
      <c r="M462" s="182" t="s">
        <v>28</v>
      </c>
      <c r="N462" s="183" t="s">
        <v>47</v>
      </c>
      <c r="O462" s="66"/>
      <c r="P462" s="184">
        <f>O462*H462</f>
        <v>0</v>
      </c>
      <c r="Q462" s="184">
        <v>0</v>
      </c>
      <c r="R462" s="184">
        <f>Q462*H462</f>
        <v>0</v>
      </c>
      <c r="S462" s="184">
        <v>0</v>
      </c>
      <c r="T462" s="185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6" t="s">
        <v>231</v>
      </c>
      <c r="AT462" s="186" t="s">
        <v>133</v>
      </c>
      <c r="AU462" s="186" t="s">
        <v>86</v>
      </c>
      <c r="AY462" s="19" t="s">
        <v>131</v>
      </c>
      <c r="BE462" s="187">
        <f>IF(N462="základní",J462,0)</f>
        <v>0</v>
      </c>
      <c r="BF462" s="187">
        <f>IF(N462="snížená",J462,0)</f>
        <v>0</v>
      </c>
      <c r="BG462" s="187">
        <f>IF(N462="zákl. přenesená",J462,0)</f>
        <v>0</v>
      </c>
      <c r="BH462" s="187">
        <f>IF(N462="sníž. přenesená",J462,0)</f>
        <v>0</v>
      </c>
      <c r="BI462" s="187">
        <f>IF(N462="nulová",J462,0)</f>
        <v>0</v>
      </c>
      <c r="BJ462" s="19" t="s">
        <v>84</v>
      </c>
      <c r="BK462" s="187">
        <f>ROUND(I462*H462,2)</f>
        <v>0</v>
      </c>
      <c r="BL462" s="19" t="s">
        <v>231</v>
      </c>
      <c r="BM462" s="186" t="s">
        <v>1212</v>
      </c>
    </row>
    <row r="463" spans="1:65" s="13" customFormat="1" x14ac:dyDescent="0.2">
      <c r="B463" s="188"/>
      <c r="C463" s="189"/>
      <c r="D463" s="190" t="s">
        <v>140</v>
      </c>
      <c r="E463" s="191" t="s">
        <v>28</v>
      </c>
      <c r="F463" s="192" t="s">
        <v>1213</v>
      </c>
      <c r="G463" s="189"/>
      <c r="H463" s="191" t="s">
        <v>28</v>
      </c>
      <c r="I463" s="193"/>
      <c r="J463" s="189"/>
      <c r="K463" s="189"/>
      <c r="L463" s="194"/>
      <c r="M463" s="195"/>
      <c r="N463" s="196"/>
      <c r="O463" s="196"/>
      <c r="P463" s="196"/>
      <c r="Q463" s="196"/>
      <c r="R463" s="196"/>
      <c r="S463" s="196"/>
      <c r="T463" s="197"/>
      <c r="AT463" s="198" t="s">
        <v>140</v>
      </c>
      <c r="AU463" s="198" t="s">
        <v>86</v>
      </c>
      <c r="AV463" s="13" t="s">
        <v>84</v>
      </c>
      <c r="AW463" s="13" t="s">
        <v>36</v>
      </c>
      <c r="AX463" s="13" t="s">
        <v>76</v>
      </c>
      <c r="AY463" s="198" t="s">
        <v>131</v>
      </c>
    </row>
    <row r="464" spans="1:65" s="14" customFormat="1" x14ac:dyDescent="0.2">
      <c r="B464" s="199"/>
      <c r="C464" s="200"/>
      <c r="D464" s="190" t="s">
        <v>140</v>
      </c>
      <c r="E464" s="201" t="s">
        <v>28</v>
      </c>
      <c r="F464" s="202" t="s">
        <v>1214</v>
      </c>
      <c r="G464" s="200"/>
      <c r="H464" s="203">
        <v>68.096000000000004</v>
      </c>
      <c r="I464" s="204"/>
      <c r="J464" s="200"/>
      <c r="K464" s="200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140</v>
      </c>
      <c r="AU464" s="209" t="s">
        <v>86</v>
      </c>
      <c r="AV464" s="14" t="s">
        <v>86</v>
      </c>
      <c r="AW464" s="14" t="s">
        <v>36</v>
      </c>
      <c r="AX464" s="14" t="s">
        <v>84</v>
      </c>
      <c r="AY464" s="209" t="s">
        <v>131</v>
      </c>
    </row>
    <row r="465" spans="1:65" s="2" customFormat="1" ht="24" x14ac:dyDescent="0.2">
      <c r="A465" s="36"/>
      <c r="B465" s="37"/>
      <c r="C465" s="221" t="s">
        <v>1215</v>
      </c>
      <c r="D465" s="221" t="s">
        <v>157</v>
      </c>
      <c r="E465" s="222" t="s">
        <v>1216</v>
      </c>
      <c r="F465" s="223" t="s">
        <v>1217</v>
      </c>
      <c r="G465" s="224" t="s">
        <v>136</v>
      </c>
      <c r="H465" s="225">
        <v>73.543999999999997</v>
      </c>
      <c r="I465" s="226"/>
      <c r="J465" s="227">
        <f>ROUND(I465*H465,2)</f>
        <v>0</v>
      </c>
      <c r="K465" s="223" t="s">
        <v>137</v>
      </c>
      <c r="L465" s="228"/>
      <c r="M465" s="229" t="s">
        <v>28</v>
      </c>
      <c r="N465" s="230" t="s">
        <v>47</v>
      </c>
      <c r="O465" s="66"/>
      <c r="P465" s="184">
        <f>O465*H465</f>
        <v>0</v>
      </c>
      <c r="Q465" s="184">
        <v>9.3100000000000006E-3</v>
      </c>
      <c r="R465" s="184">
        <f>Q465*H465</f>
        <v>0.68469464000000002</v>
      </c>
      <c r="S465" s="184">
        <v>0</v>
      </c>
      <c r="T465" s="185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6" t="s">
        <v>354</v>
      </c>
      <c r="AT465" s="186" t="s">
        <v>157</v>
      </c>
      <c r="AU465" s="186" t="s">
        <v>86</v>
      </c>
      <c r="AY465" s="19" t="s">
        <v>131</v>
      </c>
      <c r="BE465" s="187">
        <f>IF(N465="základní",J465,0)</f>
        <v>0</v>
      </c>
      <c r="BF465" s="187">
        <f>IF(N465="snížená",J465,0)</f>
        <v>0</v>
      </c>
      <c r="BG465" s="187">
        <f>IF(N465="zákl. přenesená",J465,0)</f>
        <v>0</v>
      </c>
      <c r="BH465" s="187">
        <f>IF(N465="sníž. přenesená",J465,0)</f>
        <v>0</v>
      </c>
      <c r="BI465" s="187">
        <f>IF(N465="nulová",J465,0)</f>
        <v>0</v>
      </c>
      <c r="BJ465" s="19" t="s">
        <v>84</v>
      </c>
      <c r="BK465" s="187">
        <f>ROUND(I465*H465,2)</f>
        <v>0</v>
      </c>
      <c r="BL465" s="19" t="s">
        <v>231</v>
      </c>
      <c r="BM465" s="186" t="s">
        <v>1218</v>
      </c>
    </row>
    <row r="466" spans="1:65" s="14" customFormat="1" x14ac:dyDescent="0.2">
      <c r="B466" s="199"/>
      <c r="C466" s="200"/>
      <c r="D466" s="190" t="s">
        <v>140</v>
      </c>
      <c r="E466" s="200"/>
      <c r="F466" s="202" t="s">
        <v>1219</v>
      </c>
      <c r="G466" s="200"/>
      <c r="H466" s="203">
        <v>73.543999999999997</v>
      </c>
      <c r="I466" s="204"/>
      <c r="J466" s="200"/>
      <c r="K466" s="200"/>
      <c r="L466" s="205"/>
      <c r="M466" s="206"/>
      <c r="N466" s="207"/>
      <c r="O466" s="207"/>
      <c r="P466" s="207"/>
      <c r="Q466" s="207"/>
      <c r="R466" s="207"/>
      <c r="S466" s="207"/>
      <c r="T466" s="208"/>
      <c r="AT466" s="209" t="s">
        <v>140</v>
      </c>
      <c r="AU466" s="209" t="s">
        <v>86</v>
      </c>
      <c r="AV466" s="14" t="s">
        <v>86</v>
      </c>
      <c r="AW466" s="14" t="s">
        <v>4</v>
      </c>
      <c r="AX466" s="14" t="s">
        <v>84</v>
      </c>
      <c r="AY466" s="209" t="s">
        <v>131</v>
      </c>
    </row>
    <row r="467" spans="1:65" s="2" customFormat="1" ht="44.25" customHeight="1" x14ac:dyDescent="0.2">
      <c r="A467" s="36"/>
      <c r="B467" s="37"/>
      <c r="C467" s="175" t="s">
        <v>1220</v>
      </c>
      <c r="D467" s="175" t="s">
        <v>133</v>
      </c>
      <c r="E467" s="176" t="s">
        <v>1221</v>
      </c>
      <c r="F467" s="177" t="s">
        <v>1222</v>
      </c>
      <c r="G467" s="178" t="s">
        <v>1081</v>
      </c>
      <c r="H467" s="246"/>
      <c r="I467" s="180"/>
      <c r="J467" s="181">
        <f>ROUND(I467*H467,2)</f>
        <v>0</v>
      </c>
      <c r="K467" s="177" t="s">
        <v>137</v>
      </c>
      <c r="L467" s="41"/>
      <c r="M467" s="182" t="s">
        <v>28</v>
      </c>
      <c r="N467" s="183" t="s">
        <v>47</v>
      </c>
      <c r="O467" s="66"/>
      <c r="P467" s="184">
        <f>O467*H467</f>
        <v>0</v>
      </c>
      <c r="Q467" s="184">
        <v>0</v>
      </c>
      <c r="R467" s="184">
        <f>Q467*H467</f>
        <v>0</v>
      </c>
      <c r="S467" s="184">
        <v>0</v>
      </c>
      <c r="T467" s="185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6" t="s">
        <v>231</v>
      </c>
      <c r="AT467" s="186" t="s">
        <v>133</v>
      </c>
      <c r="AU467" s="186" t="s">
        <v>86</v>
      </c>
      <c r="AY467" s="19" t="s">
        <v>131</v>
      </c>
      <c r="BE467" s="187">
        <f>IF(N467="základní",J467,0)</f>
        <v>0</v>
      </c>
      <c r="BF467" s="187">
        <f>IF(N467="snížená",J467,0)</f>
        <v>0</v>
      </c>
      <c r="BG467" s="187">
        <f>IF(N467="zákl. přenesená",J467,0)</f>
        <v>0</v>
      </c>
      <c r="BH467" s="187">
        <f>IF(N467="sníž. přenesená",J467,0)</f>
        <v>0</v>
      </c>
      <c r="BI467" s="187">
        <f>IF(N467="nulová",J467,0)</f>
        <v>0</v>
      </c>
      <c r="BJ467" s="19" t="s">
        <v>84</v>
      </c>
      <c r="BK467" s="187">
        <f>ROUND(I467*H467,2)</f>
        <v>0</v>
      </c>
      <c r="BL467" s="19" t="s">
        <v>231</v>
      </c>
      <c r="BM467" s="186" t="s">
        <v>1223</v>
      </c>
    </row>
    <row r="468" spans="1:65" s="12" customFormat="1" ht="22.9" customHeight="1" x14ac:dyDescent="0.2">
      <c r="B468" s="159"/>
      <c r="C468" s="160"/>
      <c r="D468" s="161" t="s">
        <v>75</v>
      </c>
      <c r="E468" s="173" t="s">
        <v>1224</v>
      </c>
      <c r="F468" s="173" t="s">
        <v>1225</v>
      </c>
      <c r="G468" s="160"/>
      <c r="H468" s="160"/>
      <c r="I468" s="163"/>
      <c r="J468" s="174">
        <f>BK468</f>
        <v>0</v>
      </c>
      <c r="K468" s="160"/>
      <c r="L468" s="165"/>
      <c r="M468" s="166"/>
      <c r="N468" s="167"/>
      <c r="O468" s="167"/>
      <c r="P468" s="168">
        <f>SUM(P469:P487)</f>
        <v>0</v>
      </c>
      <c r="Q468" s="167"/>
      <c r="R468" s="168">
        <f>SUM(R469:R487)</f>
        <v>7.6218241999999989</v>
      </c>
      <c r="S468" s="167"/>
      <c r="T468" s="169">
        <f>SUM(T469:T487)</f>
        <v>0</v>
      </c>
      <c r="AR468" s="170" t="s">
        <v>86</v>
      </c>
      <c r="AT468" s="171" t="s">
        <v>75</v>
      </c>
      <c r="AU468" s="171" t="s">
        <v>84</v>
      </c>
      <c r="AY468" s="170" t="s">
        <v>131</v>
      </c>
      <c r="BK468" s="172">
        <f>SUM(BK469:BK487)</f>
        <v>0</v>
      </c>
    </row>
    <row r="469" spans="1:65" s="2" customFormat="1" ht="48" x14ac:dyDescent="0.2">
      <c r="A469" s="36"/>
      <c r="B469" s="37"/>
      <c r="C469" s="175" t="s">
        <v>1226</v>
      </c>
      <c r="D469" s="175" t="s">
        <v>133</v>
      </c>
      <c r="E469" s="176" t="s">
        <v>1227</v>
      </c>
      <c r="F469" s="177" t="s">
        <v>1228</v>
      </c>
      <c r="G469" s="178" t="s">
        <v>136</v>
      </c>
      <c r="H469" s="179">
        <v>120.7</v>
      </c>
      <c r="I469" s="180"/>
      <c r="J469" s="181">
        <f>ROUND(I469*H469,2)</f>
        <v>0</v>
      </c>
      <c r="K469" s="177" t="s">
        <v>137</v>
      </c>
      <c r="L469" s="41"/>
      <c r="M469" s="182" t="s">
        <v>28</v>
      </c>
      <c r="N469" s="183" t="s">
        <v>47</v>
      </c>
      <c r="O469" s="66"/>
      <c r="P469" s="184">
        <f>O469*H469</f>
        <v>0</v>
      </c>
      <c r="Q469" s="184">
        <v>1.379E-2</v>
      </c>
      <c r="R469" s="184">
        <f>Q469*H469</f>
        <v>1.664453</v>
      </c>
      <c r="S469" s="184">
        <v>0</v>
      </c>
      <c r="T469" s="185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86" t="s">
        <v>231</v>
      </c>
      <c r="AT469" s="186" t="s">
        <v>133</v>
      </c>
      <c r="AU469" s="186" t="s">
        <v>86</v>
      </c>
      <c r="AY469" s="19" t="s">
        <v>131</v>
      </c>
      <c r="BE469" s="187">
        <f>IF(N469="základní",J469,0)</f>
        <v>0</v>
      </c>
      <c r="BF469" s="187">
        <f>IF(N469="snížená",J469,0)</f>
        <v>0</v>
      </c>
      <c r="BG469" s="187">
        <f>IF(N469="zákl. přenesená",J469,0)</f>
        <v>0</v>
      </c>
      <c r="BH469" s="187">
        <f>IF(N469="sníž. přenesená",J469,0)</f>
        <v>0</v>
      </c>
      <c r="BI469" s="187">
        <f>IF(N469="nulová",J469,0)</f>
        <v>0</v>
      </c>
      <c r="BJ469" s="19" t="s">
        <v>84</v>
      </c>
      <c r="BK469" s="187">
        <f>ROUND(I469*H469,2)</f>
        <v>0</v>
      </c>
      <c r="BL469" s="19" t="s">
        <v>231</v>
      </c>
      <c r="BM469" s="186" t="s">
        <v>1229</v>
      </c>
    </row>
    <row r="470" spans="1:65" s="14" customFormat="1" x14ac:dyDescent="0.2">
      <c r="B470" s="199"/>
      <c r="C470" s="200"/>
      <c r="D470" s="190" t="s">
        <v>140</v>
      </c>
      <c r="E470" s="201" t="s">
        <v>28</v>
      </c>
      <c r="F470" s="202" t="s">
        <v>1230</v>
      </c>
      <c r="G470" s="200"/>
      <c r="H470" s="203">
        <v>120.7</v>
      </c>
      <c r="I470" s="204"/>
      <c r="J470" s="200"/>
      <c r="K470" s="200"/>
      <c r="L470" s="205"/>
      <c r="M470" s="206"/>
      <c r="N470" s="207"/>
      <c r="O470" s="207"/>
      <c r="P470" s="207"/>
      <c r="Q470" s="207"/>
      <c r="R470" s="207"/>
      <c r="S470" s="207"/>
      <c r="T470" s="208"/>
      <c r="AT470" s="209" t="s">
        <v>140</v>
      </c>
      <c r="AU470" s="209" t="s">
        <v>86</v>
      </c>
      <c r="AV470" s="14" t="s">
        <v>86</v>
      </c>
      <c r="AW470" s="14" t="s">
        <v>36</v>
      </c>
      <c r="AX470" s="14" t="s">
        <v>84</v>
      </c>
      <c r="AY470" s="209" t="s">
        <v>131</v>
      </c>
    </row>
    <row r="471" spans="1:65" s="2" customFormat="1" ht="60" x14ac:dyDescent="0.2">
      <c r="A471" s="36"/>
      <c r="B471" s="37"/>
      <c r="C471" s="175" t="s">
        <v>1231</v>
      </c>
      <c r="D471" s="175" t="s">
        <v>133</v>
      </c>
      <c r="E471" s="176" t="s">
        <v>1232</v>
      </c>
      <c r="F471" s="177" t="s">
        <v>1233</v>
      </c>
      <c r="G471" s="178" t="s">
        <v>136</v>
      </c>
      <c r="H471" s="179">
        <v>102.63</v>
      </c>
      <c r="I471" s="180"/>
      <c r="J471" s="181">
        <f>ROUND(I471*H471,2)</f>
        <v>0</v>
      </c>
      <c r="K471" s="177" t="s">
        <v>137</v>
      </c>
      <c r="L471" s="41"/>
      <c r="M471" s="182" t="s">
        <v>28</v>
      </c>
      <c r="N471" s="183" t="s">
        <v>47</v>
      </c>
      <c r="O471" s="66"/>
      <c r="P471" s="184">
        <f>O471*H471</f>
        <v>0</v>
      </c>
      <c r="Q471" s="184">
        <v>1.464E-2</v>
      </c>
      <c r="R471" s="184">
        <f>Q471*H471</f>
        <v>1.5025032</v>
      </c>
      <c r="S471" s="184">
        <v>0</v>
      </c>
      <c r="T471" s="185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86" t="s">
        <v>231</v>
      </c>
      <c r="AT471" s="186" t="s">
        <v>133</v>
      </c>
      <c r="AU471" s="186" t="s">
        <v>86</v>
      </c>
      <c r="AY471" s="19" t="s">
        <v>131</v>
      </c>
      <c r="BE471" s="187">
        <f>IF(N471="základní",J471,0)</f>
        <v>0</v>
      </c>
      <c r="BF471" s="187">
        <f>IF(N471="snížená",J471,0)</f>
        <v>0</v>
      </c>
      <c r="BG471" s="187">
        <f>IF(N471="zákl. přenesená",J471,0)</f>
        <v>0</v>
      </c>
      <c r="BH471" s="187">
        <f>IF(N471="sníž. přenesená",J471,0)</f>
        <v>0</v>
      </c>
      <c r="BI471" s="187">
        <f>IF(N471="nulová",J471,0)</f>
        <v>0</v>
      </c>
      <c r="BJ471" s="19" t="s">
        <v>84</v>
      </c>
      <c r="BK471" s="187">
        <f>ROUND(I471*H471,2)</f>
        <v>0</v>
      </c>
      <c r="BL471" s="19" t="s">
        <v>231</v>
      </c>
      <c r="BM471" s="186" t="s">
        <v>1234</v>
      </c>
    </row>
    <row r="472" spans="1:65" s="14" customFormat="1" x14ac:dyDescent="0.2">
      <c r="B472" s="199"/>
      <c r="C472" s="200"/>
      <c r="D472" s="190" t="s">
        <v>140</v>
      </c>
      <c r="E472" s="201" t="s">
        <v>28</v>
      </c>
      <c r="F472" s="202" t="s">
        <v>576</v>
      </c>
      <c r="G472" s="200"/>
      <c r="H472" s="203">
        <v>92</v>
      </c>
      <c r="I472" s="204"/>
      <c r="J472" s="200"/>
      <c r="K472" s="200"/>
      <c r="L472" s="205"/>
      <c r="M472" s="206"/>
      <c r="N472" s="207"/>
      <c r="O472" s="207"/>
      <c r="P472" s="207"/>
      <c r="Q472" s="207"/>
      <c r="R472" s="207"/>
      <c r="S472" s="207"/>
      <c r="T472" s="208"/>
      <c r="AT472" s="209" t="s">
        <v>140</v>
      </c>
      <c r="AU472" s="209" t="s">
        <v>86</v>
      </c>
      <c r="AV472" s="14" t="s">
        <v>86</v>
      </c>
      <c r="AW472" s="14" t="s">
        <v>36</v>
      </c>
      <c r="AX472" s="14" t="s">
        <v>76</v>
      </c>
      <c r="AY472" s="209" t="s">
        <v>131</v>
      </c>
    </row>
    <row r="473" spans="1:65" s="14" customFormat="1" x14ac:dyDescent="0.2">
      <c r="B473" s="199"/>
      <c r="C473" s="200"/>
      <c r="D473" s="190" t="s">
        <v>140</v>
      </c>
      <c r="E473" s="201" t="s">
        <v>28</v>
      </c>
      <c r="F473" s="202" t="s">
        <v>1235</v>
      </c>
      <c r="G473" s="200"/>
      <c r="H473" s="203">
        <v>10.63</v>
      </c>
      <c r="I473" s="204"/>
      <c r="J473" s="200"/>
      <c r="K473" s="200"/>
      <c r="L473" s="205"/>
      <c r="M473" s="206"/>
      <c r="N473" s="207"/>
      <c r="O473" s="207"/>
      <c r="P473" s="207"/>
      <c r="Q473" s="207"/>
      <c r="R473" s="207"/>
      <c r="S473" s="207"/>
      <c r="T473" s="208"/>
      <c r="AT473" s="209" t="s">
        <v>140</v>
      </c>
      <c r="AU473" s="209" t="s">
        <v>86</v>
      </c>
      <c r="AV473" s="14" t="s">
        <v>86</v>
      </c>
      <c r="AW473" s="14" t="s">
        <v>36</v>
      </c>
      <c r="AX473" s="14" t="s">
        <v>76</v>
      </c>
      <c r="AY473" s="209" t="s">
        <v>131</v>
      </c>
    </row>
    <row r="474" spans="1:65" s="15" customFormat="1" x14ac:dyDescent="0.2">
      <c r="B474" s="210"/>
      <c r="C474" s="211"/>
      <c r="D474" s="190" t="s">
        <v>140</v>
      </c>
      <c r="E474" s="212" t="s">
        <v>28</v>
      </c>
      <c r="F474" s="213" t="s">
        <v>145</v>
      </c>
      <c r="G474" s="211"/>
      <c r="H474" s="214">
        <v>102.63</v>
      </c>
      <c r="I474" s="215"/>
      <c r="J474" s="211"/>
      <c r="K474" s="211"/>
      <c r="L474" s="216"/>
      <c r="M474" s="217"/>
      <c r="N474" s="218"/>
      <c r="O474" s="218"/>
      <c r="P474" s="218"/>
      <c r="Q474" s="218"/>
      <c r="R474" s="218"/>
      <c r="S474" s="218"/>
      <c r="T474" s="219"/>
      <c r="AT474" s="220" t="s">
        <v>140</v>
      </c>
      <c r="AU474" s="220" t="s">
        <v>86</v>
      </c>
      <c r="AV474" s="15" t="s">
        <v>138</v>
      </c>
      <c r="AW474" s="15" t="s">
        <v>36</v>
      </c>
      <c r="AX474" s="15" t="s">
        <v>84</v>
      </c>
      <c r="AY474" s="220" t="s">
        <v>131</v>
      </c>
    </row>
    <row r="475" spans="1:65" s="2" customFormat="1" ht="16.5" customHeight="1" x14ac:dyDescent="0.2">
      <c r="A475" s="36"/>
      <c r="B475" s="37"/>
      <c r="C475" s="175" t="s">
        <v>1236</v>
      </c>
      <c r="D475" s="175" t="s">
        <v>133</v>
      </c>
      <c r="E475" s="176" t="s">
        <v>1237</v>
      </c>
      <c r="F475" s="177" t="s">
        <v>1238</v>
      </c>
      <c r="G475" s="178" t="s">
        <v>136</v>
      </c>
      <c r="H475" s="179">
        <v>223.33</v>
      </c>
      <c r="I475" s="180"/>
      <c r="J475" s="181">
        <f>ROUND(I475*H475,2)</f>
        <v>0</v>
      </c>
      <c r="K475" s="177" t="s">
        <v>137</v>
      </c>
      <c r="L475" s="41"/>
      <c r="M475" s="182" t="s">
        <v>28</v>
      </c>
      <c r="N475" s="183" t="s">
        <v>47</v>
      </c>
      <c r="O475" s="66"/>
      <c r="P475" s="184">
        <f>O475*H475</f>
        <v>0</v>
      </c>
      <c r="Q475" s="184">
        <v>0</v>
      </c>
      <c r="R475" s="184">
        <f>Q475*H475</f>
        <v>0</v>
      </c>
      <c r="S475" s="184">
        <v>0</v>
      </c>
      <c r="T475" s="185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6" t="s">
        <v>231</v>
      </c>
      <c r="AT475" s="186" t="s">
        <v>133</v>
      </c>
      <c r="AU475" s="186" t="s">
        <v>86</v>
      </c>
      <c r="AY475" s="19" t="s">
        <v>131</v>
      </c>
      <c r="BE475" s="187">
        <f>IF(N475="základní",J475,0)</f>
        <v>0</v>
      </c>
      <c r="BF475" s="187">
        <f>IF(N475="snížená",J475,0)</f>
        <v>0</v>
      </c>
      <c r="BG475" s="187">
        <f>IF(N475="zákl. přenesená",J475,0)</f>
        <v>0</v>
      </c>
      <c r="BH475" s="187">
        <f>IF(N475="sníž. přenesená",J475,0)</f>
        <v>0</v>
      </c>
      <c r="BI475" s="187">
        <f>IF(N475="nulová",J475,0)</f>
        <v>0</v>
      </c>
      <c r="BJ475" s="19" t="s">
        <v>84</v>
      </c>
      <c r="BK475" s="187">
        <f>ROUND(I475*H475,2)</f>
        <v>0</v>
      </c>
      <c r="BL475" s="19" t="s">
        <v>231</v>
      </c>
      <c r="BM475" s="186" t="s">
        <v>1239</v>
      </c>
    </row>
    <row r="476" spans="1:65" s="14" customFormat="1" x14ac:dyDescent="0.2">
      <c r="B476" s="199"/>
      <c r="C476" s="200"/>
      <c r="D476" s="190" t="s">
        <v>140</v>
      </c>
      <c r="E476" s="201" t="s">
        <v>28</v>
      </c>
      <c r="F476" s="202" t="s">
        <v>1240</v>
      </c>
      <c r="G476" s="200"/>
      <c r="H476" s="203">
        <v>223.33</v>
      </c>
      <c r="I476" s="204"/>
      <c r="J476" s="200"/>
      <c r="K476" s="200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140</v>
      </c>
      <c r="AU476" s="209" t="s">
        <v>86</v>
      </c>
      <c r="AV476" s="14" t="s">
        <v>86</v>
      </c>
      <c r="AW476" s="14" t="s">
        <v>36</v>
      </c>
      <c r="AX476" s="14" t="s">
        <v>84</v>
      </c>
      <c r="AY476" s="209" t="s">
        <v>131</v>
      </c>
    </row>
    <row r="477" spans="1:65" s="2" customFormat="1" ht="24" x14ac:dyDescent="0.2">
      <c r="A477" s="36"/>
      <c r="B477" s="37"/>
      <c r="C477" s="221" t="s">
        <v>1241</v>
      </c>
      <c r="D477" s="221" t="s">
        <v>157</v>
      </c>
      <c r="E477" s="222" t="s">
        <v>1242</v>
      </c>
      <c r="F477" s="223" t="s">
        <v>1243</v>
      </c>
      <c r="G477" s="224" t="s">
        <v>136</v>
      </c>
      <c r="H477" s="225">
        <v>245.66300000000001</v>
      </c>
      <c r="I477" s="226"/>
      <c r="J477" s="227">
        <f>ROUND(I477*H477,2)</f>
        <v>0</v>
      </c>
      <c r="K477" s="223" t="s">
        <v>137</v>
      </c>
      <c r="L477" s="228"/>
      <c r="M477" s="229" t="s">
        <v>28</v>
      </c>
      <c r="N477" s="230" t="s">
        <v>47</v>
      </c>
      <c r="O477" s="66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86" t="s">
        <v>354</v>
      </c>
      <c r="AT477" s="186" t="s">
        <v>157</v>
      </c>
      <c r="AU477" s="186" t="s">
        <v>86</v>
      </c>
      <c r="AY477" s="19" t="s">
        <v>131</v>
      </c>
      <c r="BE477" s="187">
        <f>IF(N477="základní",J477,0)</f>
        <v>0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9" t="s">
        <v>84</v>
      </c>
      <c r="BK477" s="187">
        <f>ROUND(I477*H477,2)</f>
        <v>0</v>
      </c>
      <c r="BL477" s="19" t="s">
        <v>231</v>
      </c>
      <c r="BM477" s="186" t="s">
        <v>1244</v>
      </c>
    </row>
    <row r="478" spans="1:65" s="14" customFormat="1" x14ac:dyDescent="0.2">
      <c r="B478" s="199"/>
      <c r="C478" s="200"/>
      <c r="D478" s="190" t="s">
        <v>140</v>
      </c>
      <c r="E478" s="201" t="s">
        <v>28</v>
      </c>
      <c r="F478" s="202" t="s">
        <v>1240</v>
      </c>
      <c r="G478" s="200"/>
      <c r="H478" s="203">
        <v>223.33</v>
      </c>
      <c r="I478" s="204"/>
      <c r="J478" s="200"/>
      <c r="K478" s="200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140</v>
      </c>
      <c r="AU478" s="209" t="s">
        <v>86</v>
      </c>
      <c r="AV478" s="14" t="s">
        <v>86</v>
      </c>
      <c r="AW478" s="14" t="s">
        <v>36</v>
      </c>
      <c r="AX478" s="14" t="s">
        <v>84</v>
      </c>
      <c r="AY478" s="209" t="s">
        <v>131</v>
      </c>
    </row>
    <row r="479" spans="1:65" s="14" customFormat="1" x14ac:dyDescent="0.2">
      <c r="B479" s="199"/>
      <c r="C479" s="200"/>
      <c r="D479" s="190" t="s">
        <v>140</v>
      </c>
      <c r="E479" s="200"/>
      <c r="F479" s="202" t="s">
        <v>1245</v>
      </c>
      <c r="G479" s="200"/>
      <c r="H479" s="203">
        <v>245.66300000000001</v>
      </c>
      <c r="I479" s="204"/>
      <c r="J479" s="200"/>
      <c r="K479" s="200"/>
      <c r="L479" s="205"/>
      <c r="M479" s="206"/>
      <c r="N479" s="207"/>
      <c r="O479" s="207"/>
      <c r="P479" s="207"/>
      <c r="Q479" s="207"/>
      <c r="R479" s="207"/>
      <c r="S479" s="207"/>
      <c r="T479" s="208"/>
      <c r="AT479" s="209" t="s">
        <v>140</v>
      </c>
      <c r="AU479" s="209" t="s">
        <v>86</v>
      </c>
      <c r="AV479" s="14" t="s">
        <v>86</v>
      </c>
      <c r="AW479" s="14" t="s">
        <v>4</v>
      </c>
      <c r="AX479" s="14" t="s">
        <v>84</v>
      </c>
      <c r="AY479" s="209" t="s">
        <v>131</v>
      </c>
    </row>
    <row r="480" spans="1:65" s="2" customFormat="1" ht="48" x14ac:dyDescent="0.2">
      <c r="A480" s="36"/>
      <c r="B480" s="37"/>
      <c r="C480" s="175" t="s">
        <v>1246</v>
      </c>
      <c r="D480" s="175" t="s">
        <v>133</v>
      </c>
      <c r="E480" s="176" t="s">
        <v>1247</v>
      </c>
      <c r="F480" s="177" t="s">
        <v>1248</v>
      </c>
      <c r="G480" s="178" t="s">
        <v>148</v>
      </c>
      <c r="H480" s="179">
        <v>363.96</v>
      </c>
      <c r="I480" s="180"/>
      <c r="J480" s="181">
        <f>ROUND(I480*H480,2)</f>
        <v>0</v>
      </c>
      <c r="K480" s="177" t="s">
        <v>137</v>
      </c>
      <c r="L480" s="41"/>
      <c r="M480" s="182" t="s">
        <v>28</v>
      </c>
      <c r="N480" s="183" t="s">
        <v>47</v>
      </c>
      <c r="O480" s="66"/>
      <c r="P480" s="184">
        <f>O480*H480</f>
        <v>0</v>
      </c>
      <c r="Q480" s="184">
        <v>0</v>
      </c>
      <c r="R480" s="184">
        <f>Q480*H480</f>
        <v>0</v>
      </c>
      <c r="S480" s="184">
        <v>0</v>
      </c>
      <c r="T480" s="185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86" t="s">
        <v>231</v>
      </c>
      <c r="AT480" s="186" t="s">
        <v>133</v>
      </c>
      <c r="AU480" s="186" t="s">
        <v>86</v>
      </c>
      <c r="AY480" s="19" t="s">
        <v>131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9" t="s">
        <v>84</v>
      </c>
      <c r="BK480" s="187">
        <f>ROUND(I480*H480,2)</f>
        <v>0</v>
      </c>
      <c r="BL480" s="19" t="s">
        <v>231</v>
      </c>
      <c r="BM480" s="186" t="s">
        <v>1249</v>
      </c>
    </row>
    <row r="481" spans="1:65" s="13" customFormat="1" x14ac:dyDescent="0.2">
      <c r="B481" s="188"/>
      <c r="C481" s="189"/>
      <c r="D481" s="190" t="s">
        <v>140</v>
      </c>
      <c r="E481" s="191" t="s">
        <v>28</v>
      </c>
      <c r="F481" s="192" t="s">
        <v>1250</v>
      </c>
      <c r="G481" s="189"/>
      <c r="H481" s="191" t="s">
        <v>28</v>
      </c>
      <c r="I481" s="193"/>
      <c r="J481" s="189"/>
      <c r="K481" s="189"/>
      <c r="L481" s="194"/>
      <c r="M481" s="195"/>
      <c r="N481" s="196"/>
      <c r="O481" s="196"/>
      <c r="P481" s="196"/>
      <c r="Q481" s="196"/>
      <c r="R481" s="196"/>
      <c r="S481" s="196"/>
      <c r="T481" s="197"/>
      <c r="AT481" s="198" t="s">
        <v>140</v>
      </c>
      <c r="AU481" s="198" t="s">
        <v>86</v>
      </c>
      <c r="AV481" s="13" t="s">
        <v>84</v>
      </c>
      <c r="AW481" s="13" t="s">
        <v>36</v>
      </c>
      <c r="AX481" s="13" t="s">
        <v>76</v>
      </c>
      <c r="AY481" s="198" t="s">
        <v>131</v>
      </c>
    </row>
    <row r="482" spans="1:65" s="14" customFormat="1" x14ac:dyDescent="0.2">
      <c r="B482" s="199"/>
      <c r="C482" s="200"/>
      <c r="D482" s="190" t="s">
        <v>140</v>
      </c>
      <c r="E482" s="201" t="s">
        <v>28</v>
      </c>
      <c r="F482" s="202" t="s">
        <v>1251</v>
      </c>
      <c r="G482" s="200"/>
      <c r="H482" s="203">
        <v>363.96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140</v>
      </c>
      <c r="AU482" s="209" t="s">
        <v>86</v>
      </c>
      <c r="AV482" s="14" t="s">
        <v>86</v>
      </c>
      <c r="AW482" s="14" t="s">
        <v>36</v>
      </c>
      <c r="AX482" s="14" t="s">
        <v>84</v>
      </c>
      <c r="AY482" s="209" t="s">
        <v>131</v>
      </c>
    </row>
    <row r="483" spans="1:65" s="2" customFormat="1" ht="24" x14ac:dyDescent="0.2">
      <c r="A483" s="36"/>
      <c r="B483" s="37"/>
      <c r="C483" s="221" t="s">
        <v>1252</v>
      </c>
      <c r="D483" s="221" t="s">
        <v>157</v>
      </c>
      <c r="E483" s="222" t="s">
        <v>1253</v>
      </c>
      <c r="F483" s="223" t="s">
        <v>1254</v>
      </c>
      <c r="G483" s="224" t="s">
        <v>148</v>
      </c>
      <c r="H483" s="225">
        <v>371.23899999999998</v>
      </c>
      <c r="I483" s="226"/>
      <c r="J483" s="227">
        <f>ROUND(I483*H483,2)</f>
        <v>0</v>
      </c>
      <c r="K483" s="223" t="s">
        <v>137</v>
      </c>
      <c r="L483" s="228"/>
      <c r="M483" s="229" t="s">
        <v>28</v>
      </c>
      <c r="N483" s="230" t="s">
        <v>47</v>
      </c>
      <c r="O483" s="66"/>
      <c r="P483" s="184">
        <f>O483*H483</f>
        <v>0</v>
      </c>
      <c r="Q483" s="184">
        <v>1.2E-2</v>
      </c>
      <c r="R483" s="184">
        <f>Q483*H483</f>
        <v>4.4548679999999994</v>
      </c>
      <c r="S483" s="184">
        <v>0</v>
      </c>
      <c r="T483" s="185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86" t="s">
        <v>354</v>
      </c>
      <c r="AT483" s="186" t="s">
        <v>157</v>
      </c>
      <c r="AU483" s="186" t="s">
        <v>86</v>
      </c>
      <c r="AY483" s="19" t="s">
        <v>131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9" t="s">
        <v>84</v>
      </c>
      <c r="BK483" s="187">
        <f>ROUND(I483*H483,2)</f>
        <v>0</v>
      </c>
      <c r="BL483" s="19" t="s">
        <v>231</v>
      </c>
      <c r="BM483" s="186" t="s">
        <v>1255</v>
      </c>
    </row>
    <row r="484" spans="1:65" s="14" customFormat="1" x14ac:dyDescent="0.2">
      <c r="B484" s="199"/>
      <c r="C484" s="200"/>
      <c r="D484" s="190" t="s">
        <v>140</v>
      </c>
      <c r="E484" s="200"/>
      <c r="F484" s="202" t="s">
        <v>1256</v>
      </c>
      <c r="G484" s="200"/>
      <c r="H484" s="203">
        <v>371.23899999999998</v>
      </c>
      <c r="I484" s="204"/>
      <c r="J484" s="200"/>
      <c r="K484" s="200"/>
      <c r="L484" s="205"/>
      <c r="M484" s="206"/>
      <c r="N484" s="207"/>
      <c r="O484" s="207"/>
      <c r="P484" s="207"/>
      <c r="Q484" s="207"/>
      <c r="R484" s="207"/>
      <c r="S484" s="207"/>
      <c r="T484" s="208"/>
      <c r="AT484" s="209" t="s">
        <v>140</v>
      </c>
      <c r="AU484" s="209" t="s">
        <v>86</v>
      </c>
      <c r="AV484" s="14" t="s">
        <v>86</v>
      </c>
      <c r="AW484" s="14" t="s">
        <v>4</v>
      </c>
      <c r="AX484" s="14" t="s">
        <v>84</v>
      </c>
      <c r="AY484" s="209" t="s">
        <v>131</v>
      </c>
    </row>
    <row r="485" spans="1:65" s="2" customFormat="1" ht="55.5" customHeight="1" x14ac:dyDescent="0.2">
      <c r="A485" s="36"/>
      <c r="B485" s="37"/>
      <c r="C485" s="175" t="s">
        <v>1257</v>
      </c>
      <c r="D485" s="175" t="s">
        <v>133</v>
      </c>
      <c r="E485" s="176" t="s">
        <v>1258</v>
      </c>
      <c r="F485" s="177" t="s">
        <v>1259</v>
      </c>
      <c r="G485" s="178" t="s">
        <v>1127</v>
      </c>
      <c r="H485" s="179">
        <v>1</v>
      </c>
      <c r="I485" s="180"/>
      <c r="J485" s="181">
        <f>ROUND(I485*H485,2)</f>
        <v>0</v>
      </c>
      <c r="K485" s="177" t="s">
        <v>28</v>
      </c>
      <c r="L485" s="41"/>
      <c r="M485" s="182" t="s">
        <v>28</v>
      </c>
      <c r="N485" s="183" t="s">
        <v>47</v>
      </c>
      <c r="O485" s="66"/>
      <c r="P485" s="184">
        <f>O485*H485</f>
        <v>0</v>
      </c>
      <c r="Q485" s="184">
        <v>0</v>
      </c>
      <c r="R485" s="184">
        <f>Q485*H485</f>
        <v>0</v>
      </c>
      <c r="S485" s="184">
        <v>0</v>
      </c>
      <c r="T485" s="185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86" t="s">
        <v>231</v>
      </c>
      <c r="AT485" s="186" t="s">
        <v>133</v>
      </c>
      <c r="AU485" s="186" t="s">
        <v>86</v>
      </c>
      <c r="AY485" s="19" t="s">
        <v>131</v>
      </c>
      <c r="BE485" s="187">
        <f>IF(N485="základní",J485,0)</f>
        <v>0</v>
      </c>
      <c r="BF485" s="187">
        <f>IF(N485="snížená",J485,0)</f>
        <v>0</v>
      </c>
      <c r="BG485" s="187">
        <f>IF(N485="zákl. přenesená",J485,0)</f>
        <v>0</v>
      </c>
      <c r="BH485" s="187">
        <f>IF(N485="sníž. přenesená",J485,0)</f>
        <v>0</v>
      </c>
      <c r="BI485" s="187">
        <f>IF(N485="nulová",J485,0)</f>
        <v>0</v>
      </c>
      <c r="BJ485" s="19" t="s">
        <v>84</v>
      </c>
      <c r="BK485" s="187">
        <f>ROUND(I485*H485,2)</f>
        <v>0</v>
      </c>
      <c r="BL485" s="19" t="s">
        <v>231</v>
      </c>
      <c r="BM485" s="186" t="s">
        <v>1260</v>
      </c>
    </row>
    <row r="486" spans="1:65" s="14" customFormat="1" x14ac:dyDescent="0.2">
      <c r="B486" s="199"/>
      <c r="C486" s="200"/>
      <c r="D486" s="190" t="s">
        <v>140</v>
      </c>
      <c r="E486" s="201" t="s">
        <v>28</v>
      </c>
      <c r="F486" s="202" t="s">
        <v>1261</v>
      </c>
      <c r="G486" s="200"/>
      <c r="H486" s="203">
        <v>1</v>
      </c>
      <c r="I486" s="204"/>
      <c r="J486" s="200"/>
      <c r="K486" s="200"/>
      <c r="L486" s="205"/>
      <c r="M486" s="206"/>
      <c r="N486" s="207"/>
      <c r="O486" s="207"/>
      <c r="P486" s="207"/>
      <c r="Q486" s="207"/>
      <c r="R486" s="207"/>
      <c r="S486" s="207"/>
      <c r="T486" s="208"/>
      <c r="AT486" s="209" t="s">
        <v>140</v>
      </c>
      <c r="AU486" s="209" t="s">
        <v>86</v>
      </c>
      <c r="AV486" s="14" t="s">
        <v>86</v>
      </c>
      <c r="AW486" s="14" t="s">
        <v>36</v>
      </c>
      <c r="AX486" s="14" t="s">
        <v>84</v>
      </c>
      <c r="AY486" s="209" t="s">
        <v>131</v>
      </c>
    </row>
    <row r="487" spans="1:65" s="2" customFormat="1" ht="44.25" customHeight="1" x14ac:dyDescent="0.2">
      <c r="A487" s="36"/>
      <c r="B487" s="37"/>
      <c r="C487" s="175" t="s">
        <v>1262</v>
      </c>
      <c r="D487" s="175" t="s">
        <v>133</v>
      </c>
      <c r="E487" s="176" t="s">
        <v>1263</v>
      </c>
      <c r="F487" s="177" t="s">
        <v>1264</v>
      </c>
      <c r="G487" s="178" t="s">
        <v>1081</v>
      </c>
      <c r="H487" s="246"/>
      <c r="I487" s="180"/>
      <c r="J487" s="181">
        <f>ROUND(I487*H487,2)</f>
        <v>0</v>
      </c>
      <c r="K487" s="177" t="s">
        <v>137</v>
      </c>
      <c r="L487" s="41"/>
      <c r="M487" s="182" t="s">
        <v>28</v>
      </c>
      <c r="N487" s="183" t="s">
        <v>47</v>
      </c>
      <c r="O487" s="66"/>
      <c r="P487" s="184">
        <f>O487*H487</f>
        <v>0</v>
      </c>
      <c r="Q487" s="184">
        <v>0</v>
      </c>
      <c r="R487" s="184">
        <f>Q487*H487</f>
        <v>0</v>
      </c>
      <c r="S487" s="184">
        <v>0</v>
      </c>
      <c r="T487" s="185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86" t="s">
        <v>231</v>
      </c>
      <c r="AT487" s="186" t="s">
        <v>133</v>
      </c>
      <c r="AU487" s="186" t="s">
        <v>86</v>
      </c>
      <c r="AY487" s="19" t="s">
        <v>131</v>
      </c>
      <c r="BE487" s="187">
        <f>IF(N487="základní",J487,0)</f>
        <v>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9" t="s">
        <v>84</v>
      </c>
      <c r="BK487" s="187">
        <f>ROUND(I487*H487,2)</f>
        <v>0</v>
      </c>
      <c r="BL487" s="19" t="s">
        <v>231</v>
      </c>
      <c r="BM487" s="186" t="s">
        <v>1265</v>
      </c>
    </row>
    <row r="488" spans="1:65" s="12" customFormat="1" ht="22.9" customHeight="1" x14ac:dyDescent="0.2">
      <c r="B488" s="159"/>
      <c r="C488" s="160"/>
      <c r="D488" s="161" t="s">
        <v>75</v>
      </c>
      <c r="E488" s="173" t="s">
        <v>416</v>
      </c>
      <c r="F488" s="173" t="s">
        <v>417</v>
      </c>
      <c r="G488" s="160"/>
      <c r="H488" s="160"/>
      <c r="I488" s="163"/>
      <c r="J488" s="174">
        <f>BK488</f>
        <v>0</v>
      </c>
      <c r="K488" s="160"/>
      <c r="L488" s="165"/>
      <c r="M488" s="166"/>
      <c r="N488" s="167"/>
      <c r="O488" s="167"/>
      <c r="P488" s="168">
        <f>SUM(P489:P519)</f>
        <v>0</v>
      </c>
      <c r="Q488" s="167"/>
      <c r="R488" s="168">
        <f>SUM(R489:R519)</f>
        <v>2.7378487200000001</v>
      </c>
      <c r="S488" s="167"/>
      <c r="T488" s="169">
        <f>SUM(T489:T519)</f>
        <v>0</v>
      </c>
      <c r="AR488" s="170" t="s">
        <v>86</v>
      </c>
      <c r="AT488" s="171" t="s">
        <v>75</v>
      </c>
      <c r="AU488" s="171" t="s">
        <v>84</v>
      </c>
      <c r="AY488" s="170" t="s">
        <v>131</v>
      </c>
      <c r="BK488" s="172">
        <f>SUM(BK489:BK519)</f>
        <v>0</v>
      </c>
    </row>
    <row r="489" spans="1:65" s="2" customFormat="1" ht="60" x14ac:dyDescent="0.2">
      <c r="A489" s="36"/>
      <c r="B489" s="37"/>
      <c r="C489" s="175" t="s">
        <v>1266</v>
      </c>
      <c r="D489" s="175" t="s">
        <v>133</v>
      </c>
      <c r="E489" s="176" t="s">
        <v>1267</v>
      </c>
      <c r="F489" s="177" t="s">
        <v>1268</v>
      </c>
      <c r="G489" s="178" t="s">
        <v>136</v>
      </c>
      <c r="H489" s="179">
        <v>292.75200000000001</v>
      </c>
      <c r="I489" s="180"/>
      <c r="J489" s="181">
        <f>ROUND(I489*H489,2)</f>
        <v>0</v>
      </c>
      <c r="K489" s="177" t="s">
        <v>137</v>
      </c>
      <c r="L489" s="41"/>
      <c r="M489" s="182" t="s">
        <v>28</v>
      </c>
      <c r="N489" s="183" t="s">
        <v>47</v>
      </c>
      <c r="O489" s="66"/>
      <c r="P489" s="184">
        <f>O489*H489</f>
        <v>0</v>
      </c>
      <c r="Q489" s="184">
        <v>6.6100000000000004E-3</v>
      </c>
      <c r="R489" s="184">
        <f>Q489*H489</f>
        <v>1.9350907200000003</v>
      </c>
      <c r="S489" s="184">
        <v>0</v>
      </c>
      <c r="T489" s="185">
        <f>S489*H489</f>
        <v>0</v>
      </c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R489" s="186" t="s">
        <v>231</v>
      </c>
      <c r="AT489" s="186" t="s">
        <v>133</v>
      </c>
      <c r="AU489" s="186" t="s">
        <v>86</v>
      </c>
      <c r="AY489" s="19" t="s">
        <v>131</v>
      </c>
      <c r="BE489" s="187">
        <f>IF(N489="základní",J489,0)</f>
        <v>0</v>
      </c>
      <c r="BF489" s="187">
        <f>IF(N489="snížená",J489,0)</f>
        <v>0</v>
      </c>
      <c r="BG489" s="187">
        <f>IF(N489="zákl. přenesená",J489,0)</f>
        <v>0</v>
      </c>
      <c r="BH489" s="187">
        <f>IF(N489="sníž. přenesená",J489,0)</f>
        <v>0</v>
      </c>
      <c r="BI489" s="187">
        <f>IF(N489="nulová",J489,0)</f>
        <v>0</v>
      </c>
      <c r="BJ489" s="19" t="s">
        <v>84</v>
      </c>
      <c r="BK489" s="187">
        <f>ROUND(I489*H489,2)</f>
        <v>0</v>
      </c>
      <c r="BL489" s="19" t="s">
        <v>231</v>
      </c>
      <c r="BM489" s="186" t="s">
        <v>1269</v>
      </c>
    </row>
    <row r="490" spans="1:65" s="13" customFormat="1" x14ac:dyDescent="0.2">
      <c r="B490" s="188"/>
      <c r="C490" s="189"/>
      <c r="D490" s="190" t="s">
        <v>140</v>
      </c>
      <c r="E490" s="191" t="s">
        <v>28</v>
      </c>
      <c r="F490" s="192" t="s">
        <v>1188</v>
      </c>
      <c r="G490" s="189"/>
      <c r="H490" s="191" t="s">
        <v>28</v>
      </c>
      <c r="I490" s="193"/>
      <c r="J490" s="189"/>
      <c r="K490" s="189"/>
      <c r="L490" s="194"/>
      <c r="M490" s="195"/>
      <c r="N490" s="196"/>
      <c r="O490" s="196"/>
      <c r="P490" s="196"/>
      <c r="Q490" s="196"/>
      <c r="R490" s="196"/>
      <c r="S490" s="196"/>
      <c r="T490" s="197"/>
      <c r="AT490" s="198" t="s">
        <v>140</v>
      </c>
      <c r="AU490" s="198" t="s">
        <v>86</v>
      </c>
      <c r="AV490" s="13" t="s">
        <v>84</v>
      </c>
      <c r="AW490" s="13" t="s">
        <v>36</v>
      </c>
      <c r="AX490" s="13" t="s">
        <v>76</v>
      </c>
      <c r="AY490" s="198" t="s">
        <v>131</v>
      </c>
    </row>
    <row r="491" spans="1:65" s="14" customFormat="1" x14ac:dyDescent="0.2">
      <c r="B491" s="199"/>
      <c r="C491" s="200"/>
      <c r="D491" s="190" t="s">
        <v>140</v>
      </c>
      <c r="E491" s="201" t="s">
        <v>28</v>
      </c>
      <c r="F491" s="202" t="s">
        <v>1189</v>
      </c>
      <c r="G491" s="200"/>
      <c r="H491" s="203">
        <v>292.75200000000001</v>
      </c>
      <c r="I491" s="204"/>
      <c r="J491" s="200"/>
      <c r="K491" s="200"/>
      <c r="L491" s="205"/>
      <c r="M491" s="206"/>
      <c r="N491" s="207"/>
      <c r="O491" s="207"/>
      <c r="P491" s="207"/>
      <c r="Q491" s="207"/>
      <c r="R491" s="207"/>
      <c r="S491" s="207"/>
      <c r="T491" s="208"/>
      <c r="AT491" s="209" t="s">
        <v>140</v>
      </c>
      <c r="AU491" s="209" t="s">
        <v>86</v>
      </c>
      <c r="AV491" s="14" t="s">
        <v>86</v>
      </c>
      <c r="AW491" s="14" t="s">
        <v>36</v>
      </c>
      <c r="AX491" s="14" t="s">
        <v>84</v>
      </c>
      <c r="AY491" s="209" t="s">
        <v>131</v>
      </c>
    </row>
    <row r="492" spans="1:65" s="2" customFormat="1" ht="24" x14ac:dyDescent="0.2">
      <c r="A492" s="36"/>
      <c r="B492" s="37"/>
      <c r="C492" s="175" t="s">
        <v>1270</v>
      </c>
      <c r="D492" s="175" t="s">
        <v>133</v>
      </c>
      <c r="E492" s="176" t="s">
        <v>1271</v>
      </c>
      <c r="F492" s="177" t="s">
        <v>1272</v>
      </c>
      <c r="G492" s="178" t="s">
        <v>148</v>
      </c>
      <c r="H492" s="179">
        <v>1087.6099999999999</v>
      </c>
      <c r="I492" s="180"/>
      <c r="J492" s="181">
        <f>ROUND(I492*H492,2)</f>
        <v>0</v>
      </c>
      <c r="K492" s="177" t="s">
        <v>137</v>
      </c>
      <c r="L492" s="41"/>
      <c r="M492" s="182" t="s">
        <v>28</v>
      </c>
      <c r="N492" s="183" t="s">
        <v>47</v>
      </c>
      <c r="O492" s="66"/>
      <c r="P492" s="184">
        <f>O492*H492</f>
        <v>0</v>
      </c>
      <c r="Q492" s="184">
        <v>0</v>
      </c>
      <c r="R492" s="184">
        <f>Q492*H492</f>
        <v>0</v>
      </c>
      <c r="S492" s="184">
        <v>0</v>
      </c>
      <c r="T492" s="185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6" t="s">
        <v>231</v>
      </c>
      <c r="AT492" s="186" t="s">
        <v>133</v>
      </c>
      <c r="AU492" s="186" t="s">
        <v>86</v>
      </c>
      <c r="AY492" s="19" t="s">
        <v>131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9" t="s">
        <v>84</v>
      </c>
      <c r="BK492" s="187">
        <f>ROUND(I492*H492,2)</f>
        <v>0</v>
      </c>
      <c r="BL492" s="19" t="s">
        <v>231</v>
      </c>
      <c r="BM492" s="186" t="s">
        <v>1273</v>
      </c>
    </row>
    <row r="493" spans="1:65" s="2" customFormat="1" ht="48" x14ac:dyDescent="0.2">
      <c r="A493" s="36"/>
      <c r="B493" s="37"/>
      <c r="C493" s="175" t="s">
        <v>1274</v>
      </c>
      <c r="D493" s="175" t="s">
        <v>133</v>
      </c>
      <c r="E493" s="176" t="s">
        <v>1275</v>
      </c>
      <c r="F493" s="177" t="s">
        <v>1276</v>
      </c>
      <c r="G493" s="178" t="s">
        <v>148</v>
      </c>
      <c r="H493" s="179">
        <v>52</v>
      </c>
      <c r="I493" s="180"/>
      <c r="J493" s="181">
        <f>ROUND(I493*H493,2)</f>
        <v>0</v>
      </c>
      <c r="K493" s="177" t="s">
        <v>137</v>
      </c>
      <c r="L493" s="41"/>
      <c r="M493" s="182" t="s">
        <v>28</v>
      </c>
      <c r="N493" s="183" t="s">
        <v>47</v>
      </c>
      <c r="O493" s="66"/>
      <c r="P493" s="184">
        <f>O493*H493</f>
        <v>0</v>
      </c>
      <c r="Q493" s="184">
        <v>2.2300000000000002E-3</v>
      </c>
      <c r="R493" s="184">
        <f>Q493*H493</f>
        <v>0.11596000000000001</v>
      </c>
      <c r="S493" s="184">
        <v>0</v>
      </c>
      <c r="T493" s="185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86" t="s">
        <v>231</v>
      </c>
      <c r="AT493" s="186" t="s">
        <v>133</v>
      </c>
      <c r="AU493" s="186" t="s">
        <v>86</v>
      </c>
      <c r="AY493" s="19" t="s">
        <v>131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84</v>
      </c>
      <c r="BK493" s="187">
        <f>ROUND(I493*H493,2)</f>
        <v>0</v>
      </c>
      <c r="BL493" s="19" t="s">
        <v>231</v>
      </c>
      <c r="BM493" s="186" t="s">
        <v>1277</v>
      </c>
    </row>
    <row r="494" spans="1:65" s="14" customFormat="1" x14ac:dyDescent="0.2">
      <c r="B494" s="199"/>
      <c r="C494" s="200"/>
      <c r="D494" s="190" t="s">
        <v>140</v>
      </c>
      <c r="E494" s="201" t="s">
        <v>28</v>
      </c>
      <c r="F494" s="202" t="s">
        <v>1278</v>
      </c>
      <c r="G494" s="200"/>
      <c r="H494" s="203">
        <v>52</v>
      </c>
      <c r="I494" s="204"/>
      <c r="J494" s="200"/>
      <c r="K494" s="200"/>
      <c r="L494" s="205"/>
      <c r="M494" s="206"/>
      <c r="N494" s="207"/>
      <c r="O494" s="207"/>
      <c r="P494" s="207"/>
      <c r="Q494" s="207"/>
      <c r="R494" s="207"/>
      <c r="S494" s="207"/>
      <c r="T494" s="208"/>
      <c r="AT494" s="209" t="s">
        <v>140</v>
      </c>
      <c r="AU494" s="209" t="s">
        <v>86</v>
      </c>
      <c r="AV494" s="14" t="s">
        <v>86</v>
      </c>
      <c r="AW494" s="14" t="s">
        <v>36</v>
      </c>
      <c r="AX494" s="14" t="s">
        <v>84</v>
      </c>
      <c r="AY494" s="209" t="s">
        <v>131</v>
      </c>
    </row>
    <row r="495" spans="1:65" s="2" customFormat="1" ht="36" x14ac:dyDescent="0.2">
      <c r="A495" s="36"/>
      <c r="B495" s="37"/>
      <c r="C495" s="175" t="s">
        <v>1279</v>
      </c>
      <c r="D495" s="175" t="s">
        <v>133</v>
      </c>
      <c r="E495" s="176" t="s">
        <v>1280</v>
      </c>
      <c r="F495" s="177" t="s">
        <v>1281</v>
      </c>
      <c r="G495" s="178" t="s">
        <v>148</v>
      </c>
      <c r="H495" s="179">
        <v>85</v>
      </c>
      <c r="I495" s="180"/>
      <c r="J495" s="181">
        <f>ROUND(I495*H495,2)</f>
        <v>0</v>
      </c>
      <c r="K495" s="177" t="s">
        <v>137</v>
      </c>
      <c r="L495" s="41"/>
      <c r="M495" s="182" t="s">
        <v>28</v>
      </c>
      <c r="N495" s="183" t="s">
        <v>47</v>
      </c>
      <c r="O495" s="66"/>
      <c r="P495" s="184">
        <f>O495*H495</f>
        <v>0</v>
      </c>
      <c r="Q495" s="184">
        <v>2.2799999999999999E-3</v>
      </c>
      <c r="R495" s="184">
        <f>Q495*H495</f>
        <v>0.1938</v>
      </c>
      <c r="S495" s="184">
        <v>0</v>
      </c>
      <c r="T495" s="185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86" t="s">
        <v>231</v>
      </c>
      <c r="AT495" s="186" t="s">
        <v>133</v>
      </c>
      <c r="AU495" s="186" t="s">
        <v>86</v>
      </c>
      <c r="AY495" s="19" t="s">
        <v>131</v>
      </c>
      <c r="BE495" s="187">
        <f>IF(N495="základní",J495,0)</f>
        <v>0</v>
      </c>
      <c r="BF495" s="187">
        <f>IF(N495="snížená",J495,0)</f>
        <v>0</v>
      </c>
      <c r="BG495" s="187">
        <f>IF(N495="zákl. přenesená",J495,0)</f>
        <v>0</v>
      </c>
      <c r="BH495" s="187">
        <f>IF(N495="sníž. přenesená",J495,0)</f>
        <v>0</v>
      </c>
      <c r="BI495" s="187">
        <f>IF(N495="nulová",J495,0)</f>
        <v>0</v>
      </c>
      <c r="BJ495" s="19" t="s">
        <v>84</v>
      </c>
      <c r="BK495" s="187">
        <f>ROUND(I495*H495,2)</f>
        <v>0</v>
      </c>
      <c r="BL495" s="19" t="s">
        <v>231</v>
      </c>
      <c r="BM495" s="186" t="s">
        <v>1282</v>
      </c>
    </row>
    <row r="496" spans="1:65" s="14" customFormat="1" x14ac:dyDescent="0.2">
      <c r="B496" s="199"/>
      <c r="C496" s="200"/>
      <c r="D496" s="190" t="s">
        <v>140</v>
      </c>
      <c r="E496" s="201" t="s">
        <v>28</v>
      </c>
      <c r="F496" s="202" t="s">
        <v>1283</v>
      </c>
      <c r="G496" s="200"/>
      <c r="H496" s="203">
        <v>85</v>
      </c>
      <c r="I496" s="204"/>
      <c r="J496" s="200"/>
      <c r="K496" s="200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140</v>
      </c>
      <c r="AU496" s="209" t="s">
        <v>86</v>
      </c>
      <c r="AV496" s="14" t="s">
        <v>86</v>
      </c>
      <c r="AW496" s="14" t="s">
        <v>36</v>
      </c>
      <c r="AX496" s="14" t="s">
        <v>84</v>
      </c>
      <c r="AY496" s="209" t="s">
        <v>131</v>
      </c>
    </row>
    <row r="497" spans="1:65" s="2" customFormat="1" ht="36" x14ac:dyDescent="0.2">
      <c r="A497" s="36"/>
      <c r="B497" s="37"/>
      <c r="C497" s="175" t="s">
        <v>1284</v>
      </c>
      <c r="D497" s="175" t="s">
        <v>133</v>
      </c>
      <c r="E497" s="176" t="s">
        <v>1285</v>
      </c>
      <c r="F497" s="177" t="s">
        <v>1286</v>
      </c>
      <c r="G497" s="178" t="s">
        <v>352</v>
      </c>
      <c r="H497" s="179">
        <v>1</v>
      </c>
      <c r="I497" s="180"/>
      <c r="J497" s="181">
        <f>ROUND(I497*H497,2)</f>
        <v>0</v>
      </c>
      <c r="K497" s="177" t="s">
        <v>137</v>
      </c>
      <c r="L497" s="41"/>
      <c r="M497" s="182" t="s">
        <v>28</v>
      </c>
      <c r="N497" s="183" t="s">
        <v>47</v>
      </c>
      <c r="O497" s="66"/>
      <c r="P497" s="184">
        <f>O497*H497</f>
        <v>0</v>
      </c>
      <c r="Q497" s="184">
        <v>9.0200000000000002E-3</v>
      </c>
      <c r="R497" s="184">
        <f>Q497*H497</f>
        <v>9.0200000000000002E-3</v>
      </c>
      <c r="S497" s="184">
        <v>0</v>
      </c>
      <c r="T497" s="185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86" t="s">
        <v>231</v>
      </c>
      <c r="AT497" s="186" t="s">
        <v>133</v>
      </c>
      <c r="AU497" s="186" t="s">
        <v>86</v>
      </c>
      <c r="AY497" s="19" t="s">
        <v>131</v>
      </c>
      <c r="BE497" s="187">
        <f>IF(N497="základní",J497,0)</f>
        <v>0</v>
      </c>
      <c r="BF497" s="187">
        <f>IF(N497="snížená",J497,0)</f>
        <v>0</v>
      </c>
      <c r="BG497" s="187">
        <f>IF(N497="zákl. přenesená",J497,0)</f>
        <v>0</v>
      </c>
      <c r="BH497" s="187">
        <f>IF(N497="sníž. přenesená",J497,0)</f>
        <v>0</v>
      </c>
      <c r="BI497" s="187">
        <f>IF(N497="nulová",J497,0)</f>
        <v>0</v>
      </c>
      <c r="BJ497" s="19" t="s">
        <v>84</v>
      </c>
      <c r="BK497" s="187">
        <f>ROUND(I497*H497,2)</f>
        <v>0</v>
      </c>
      <c r="BL497" s="19" t="s">
        <v>231</v>
      </c>
      <c r="BM497" s="186" t="s">
        <v>1287</v>
      </c>
    </row>
    <row r="498" spans="1:65" s="14" customFormat="1" x14ac:dyDescent="0.2">
      <c r="B498" s="199"/>
      <c r="C498" s="200"/>
      <c r="D498" s="190" t="s">
        <v>140</v>
      </c>
      <c r="E498" s="201" t="s">
        <v>28</v>
      </c>
      <c r="F498" s="202" t="s">
        <v>1288</v>
      </c>
      <c r="G498" s="200"/>
      <c r="H498" s="203">
        <v>1</v>
      </c>
      <c r="I498" s="204"/>
      <c r="J498" s="200"/>
      <c r="K498" s="200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140</v>
      </c>
      <c r="AU498" s="209" t="s">
        <v>86</v>
      </c>
      <c r="AV498" s="14" t="s">
        <v>86</v>
      </c>
      <c r="AW498" s="14" t="s">
        <v>36</v>
      </c>
      <c r="AX498" s="14" t="s">
        <v>84</v>
      </c>
      <c r="AY498" s="209" t="s">
        <v>131</v>
      </c>
    </row>
    <row r="499" spans="1:65" s="2" customFormat="1" ht="24" x14ac:dyDescent="0.2">
      <c r="A499" s="36"/>
      <c r="B499" s="37"/>
      <c r="C499" s="175" t="s">
        <v>1289</v>
      </c>
      <c r="D499" s="175" t="s">
        <v>133</v>
      </c>
      <c r="E499" s="176" t="s">
        <v>1290</v>
      </c>
      <c r="F499" s="177" t="s">
        <v>1291</v>
      </c>
      <c r="G499" s="178" t="s">
        <v>148</v>
      </c>
      <c r="H499" s="179">
        <v>75</v>
      </c>
      <c r="I499" s="180"/>
      <c r="J499" s="181">
        <f>ROUND(I499*H499,2)</f>
        <v>0</v>
      </c>
      <c r="K499" s="177" t="s">
        <v>137</v>
      </c>
      <c r="L499" s="41"/>
      <c r="M499" s="182" t="s">
        <v>28</v>
      </c>
      <c r="N499" s="183" t="s">
        <v>47</v>
      </c>
      <c r="O499" s="66"/>
      <c r="P499" s="184">
        <f>O499*H499</f>
        <v>0</v>
      </c>
      <c r="Q499" s="184">
        <v>2.8300000000000001E-3</v>
      </c>
      <c r="R499" s="184">
        <f>Q499*H499</f>
        <v>0.21224999999999999</v>
      </c>
      <c r="S499" s="184">
        <v>0</v>
      </c>
      <c r="T499" s="185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86" t="s">
        <v>231</v>
      </c>
      <c r="AT499" s="186" t="s">
        <v>133</v>
      </c>
      <c r="AU499" s="186" t="s">
        <v>86</v>
      </c>
      <c r="AY499" s="19" t="s">
        <v>131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9" t="s">
        <v>84</v>
      </c>
      <c r="BK499" s="187">
        <f>ROUND(I499*H499,2)</f>
        <v>0</v>
      </c>
      <c r="BL499" s="19" t="s">
        <v>231</v>
      </c>
      <c r="BM499" s="186" t="s">
        <v>1292</v>
      </c>
    </row>
    <row r="500" spans="1:65" s="14" customFormat="1" ht="22.5" x14ac:dyDescent="0.2">
      <c r="B500" s="199"/>
      <c r="C500" s="200"/>
      <c r="D500" s="190" t="s">
        <v>140</v>
      </c>
      <c r="E500" s="201" t="s">
        <v>28</v>
      </c>
      <c r="F500" s="202" t="s">
        <v>1293</v>
      </c>
      <c r="G500" s="200"/>
      <c r="H500" s="203">
        <v>75</v>
      </c>
      <c r="I500" s="204"/>
      <c r="J500" s="200"/>
      <c r="K500" s="200"/>
      <c r="L500" s="205"/>
      <c r="M500" s="206"/>
      <c r="N500" s="207"/>
      <c r="O500" s="207"/>
      <c r="P500" s="207"/>
      <c r="Q500" s="207"/>
      <c r="R500" s="207"/>
      <c r="S500" s="207"/>
      <c r="T500" s="208"/>
      <c r="AT500" s="209" t="s">
        <v>140</v>
      </c>
      <c r="AU500" s="209" t="s">
        <v>86</v>
      </c>
      <c r="AV500" s="14" t="s">
        <v>86</v>
      </c>
      <c r="AW500" s="14" t="s">
        <v>36</v>
      </c>
      <c r="AX500" s="14" t="s">
        <v>84</v>
      </c>
      <c r="AY500" s="209" t="s">
        <v>131</v>
      </c>
    </row>
    <row r="501" spans="1:65" s="2" customFormat="1" ht="36" x14ac:dyDescent="0.2">
      <c r="A501" s="36"/>
      <c r="B501" s="37"/>
      <c r="C501" s="175" t="s">
        <v>1294</v>
      </c>
      <c r="D501" s="175" t="s">
        <v>133</v>
      </c>
      <c r="E501" s="176" t="s">
        <v>1295</v>
      </c>
      <c r="F501" s="177" t="s">
        <v>1296</v>
      </c>
      <c r="G501" s="178" t="s">
        <v>148</v>
      </c>
      <c r="H501" s="179">
        <v>19.75</v>
      </c>
      <c r="I501" s="180"/>
      <c r="J501" s="181">
        <f>ROUND(I501*H501,2)</f>
        <v>0</v>
      </c>
      <c r="K501" s="177" t="s">
        <v>137</v>
      </c>
      <c r="L501" s="41"/>
      <c r="M501" s="182" t="s">
        <v>28</v>
      </c>
      <c r="N501" s="183" t="s">
        <v>47</v>
      </c>
      <c r="O501" s="66"/>
      <c r="P501" s="184">
        <f>O501*H501</f>
        <v>0</v>
      </c>
      <c r="Q501" s="184">
        <v>3.5200000000000001E-3</v>
      </c>
      <c r="R501" s="184">
        <f>Q501*H501</f>
        <v>6.9519999999999998E-2</v>
      </c>
      <c r="S501" s="184">
        <v>0</v>
      </c>
      <c r="T501" s="185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86" t="s">
        <v>231</v>
      </c>
      <c r="AT501" s="186" t="s">
        <v>133</v>
      </c>
      <c r="AU501" s="186" t="s">
        <v>86</v>
      </c>
      <c r="AY501" s="19" t="s">
        <v>131</v>
      </c>
      <c r="BE501" s="187">
        <f>IF(N501="základní",J501,0)</f>
        <v>0</v>
      </c>
      <c r="BF501" s="187">
        <f>IF(N501="snížená",J501,0)</f>
        <v>0</v>
      </c>
      <c r="BG501" s="187">
        <f>IF(N501="zákl. přenesená",J501,0)</f>
        <v>0</v>
      </c>
      <c r="BH501" s="187">
        <f>IF(N501="sníž. přenesená",J501,0)</f>
        <v>0</v>
      </c>
      <c r="BI501" s="187">
        <f>IF(N501="nulová",J501,0)</f>
        <v>0</v>
      </c>
      <c r="BJ501" s="19" t="s">
        <v>84</v>
      </c>
      <c r="BK501" s="187">
        <f>ROUND(I501*H501,2)</f>
        <v>0</v>
      </c>
      <c r="BL501" s="19" t="s">
        <v>231</v>
      </c>
      <c r="BM501" s="186" t="s">
        <v>1297</v>
      </c>
    </row>
    <row r="502" spans="1:65" s="13" customFormat="1" x14ac:dyDescent="0.2">
      <c r="B502" s="188"/>
      <c r="C502" s="189"/>
      <c r="D502" s="190" t="s">
        <v>140</v>
      </c>
      <c r="E502" s="191" t="s">
        <v>28</v>
      </c>
      <c r="F502" s="192" t="s">
        <v>1298</v>
      </c>
      <c r="G502" s="189"/>
      <c r="H502" s="191" t="s">
        <v>28</v>
      </c>
      <c r="I502" s="193"/>
      <c r="J502" s="189"/>
      <c r="K502" s="189"/>
      <c r="L502" s="194"/>
      <c r="M502" s="195"/>
      <c r="N502" s="196"/>
      <c r="O502" s="196"/>
      <c r="P502" s="196"/>
      <c r="Q502" s="196"/>
      <c r="R502" s="196"/>
      <c r="S502" s="196"/>
      <c r="T502" s="197"/>
      <c r="AT502" s="198" t="s">
        <v>140</v>
      </c>
      <c r="AU502" s="198" t="s">
        <v>86</v>
      </c>
      <c r="AV502" s="13" t="s">
        <v>84</v>
      </c>
      <c r="AW502" s="13" t="s">
        <v>36</v>
      </c>
      <c r="AX502" s="13" t="s">
        <v>76</v>
      </c>
      <c r="AY502" s="198" t="s">
        <v>131</v>
      </c>
    </row>
    <row r="503" spans="1:65" s="14" customFormat="1" x14ac:dyDescent="0.2">
      <c r="B503" s="199"/>
      <c r="C503" s="200"/>
      <c r="D503" s="190" t="s">
        <v>140</v>
      </c>
      <c r="E503" s="201" t="s">
        <v>28</v>
      </c>
      <c r="F503" s="202" t="s">
        <v>1299</v>
      </c>
      <c r="G503" s="200"/>
      <c r="H503" s="203">
        <v>12</v>
      </c>
      <c r="I503" s="204"/>
      <c r="J503" s="200"/>
      <c r="K503" s="200"/>
      <c r="L503" s="205"/>
      <c r="M503" s="206"/>
      <c r="N503" s="207"/>
      <c r="O503" s="207"/>
      <c r="P503" s="207"/>
      <c r="Q503" s="207"/>
      <c r="R503" s="207"/>
      <c r="S503" s="207"/>
      <c r="T503" s="208"/>
      <c r="AT503" s="209" t="s">
        <v>140</v>
      </c>
      <c r="AU503" s="209" t="s">
        <v>86</v>
      </c>
      <c r="AV503" s="14" t="s">
        <v>86</v>
      </c>
      <c r="AW503" s="14" t="s">
        <v>36</v>
      </c>
      <c r="AX503" s="14" t="s">
        <v>76</v>
      </c>
      <c r="AY503" s="209" t="s">
        <v>131</v>
      </c>
    </row>
    <row r="504" spans="1:65" s="14" customFormat="1" x14ac:dyDescent="0.2">
      <c r="B504" s="199"/>
      <c r="C504" s="200"/>
      <c r="D504" s="190" t="s">
        <v>140</v>
      </c>
      <c r="E504" s="201" t="s">
        <v>28</v>
      </c>
      <c r="F504" s="202" t="s">
        <v>1300</v>
      </c>
      <c r="G504" s="200"/>
      <c r="H504" s="203">
        <v>2.5</v>
      </c>
      <c r="I504" s="204"/>
      <c r="J504" s="200"/>
      <c r="K504" s="200"/>
      <c r="L504" s="205"/>
      <c r="M504" s="206"/>
      <c r="N504" s="207"/>
      <c r="O504" s="207"/>
      <c r="P504" s="207"/>
      <c r="Q504" s="207"/>
      <c r="R504" s="207"/>
      <c r="S504" s="207"/>
      <c r="T504" s="208"/>
      <c r="AT504" s="209" t="s">
        <v>140</v>
      </c>
      <c r="AU504" s="209" t="s">
        <v>86</v>
      </c>
      <c r="AV504" s="14" t="s">
        <v>86</v>
      </c>
      <c r="AW504" s="14" t="s">
        <v>36</v>
      </c>
      <c r="AX504" s="14" t="s">
        <v>76</v>
      </c>
      <c r="AY504" s="209" t="s">
        <v>131</v>
      </c>
    </row>
    <row r="505" spans="1:65" s="14" customFormat="1" x14ac:dyDescent="0.2">
      <c r="B505" s="199"/>
      <c r="C505" s="200"/>
      <c r="D505" s="190" t="s">
        <v>140</v>
      </c>
      <c r="E505" s="201" t="s">
        <v>28</v>
      </c>
      <c r="F505" s="202" t="s">
        <v>1301</v>
      </c>
      <c r="G505" s="200"/>
      <c r="H505" s="203">
        <v>5.25</v>
      </c>
      <c r="I505" s="204"/>
      <c r="J505" s="200"/>
      <c r="K505" s="200"/>
      <c r="L505" s="205"/>
      <c r="M505" s="206"/>
      <c r="N505" s="207"/>
      <c r="O505" s="207"/>
      <c r="P505" s="207"/>
      <c r="Q505" s="207"/>
      <c r="R505" s="207"/>
      <c r="S505" s="207"/>
      <c r="T505" s="208"/>
      <c r="AT505" s="209" t="s">
        <v>140</v>
      </c>
      <c r="AU505" s="209" t="s">
        <v>86</v>
      </c>
      <c r="AV505" s="14" t="s">
        <v>86</v>
      </c>
      <c r="AW505" s="14" t="s">
        <v>36</v>
      </c>
      <c r="AX505" s="14" t="s">
        <v>76</v>
      </c>
      <c r="AY505" s="209" t="s">
        <v>131</v>
      </c>
    </row>
    <row r="506" spans="1:65" s="15" customFormat="1" x14ac:dyDescent="0.2">
      <c r="B506" s="210"/>
      <c r="C506" s="211"/>
      <c r="D506" s="190" t="s">
        <v>140</v>
      </c>
      <c r="E506" s="212" t="s">
        <v>28</v>
      </c>
      <c r="F506" s="213" t="s">
        <v>145</v>
      </c>
      <c r="G506" s="211"/>
      <c r="H506" s="214">
        <v>19.75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140</v>
      </c>
      <c r="AU506" s="220" t="s">
        <v>86</v>
      </c>
      <c r="AV506" s="15" t="s">
        <v>138</v>
      </c>
      <c r="AW506" s="15" t="s">
        <v>36</v>
      </c>
      <c r="AX506" s="15" t="s">
        <v>84</v>
      </c>
      <c r="AY506" s="220" t="s">
        <v>131</v>
      </c>
    </row>
    <row r="507" spans="1:65" s="2" customFormat="1" ht="36" x14ac:dyDescent="0.2">
      <c r="A507" s="36"/>
      <c r="B507" s="37"/>
      <c r="C507" s="175" t="s">
        <v>1302</v>
      </c>
      <c r="D507" s="175" t="s">
        <v>133</v>
      </c>
      <c r="E507" s="176" t="s">
        <v>1303</v>
      </c>
      <c r="F507" s="177" t="s">
        <v>1304</v>
      </c>
      <c r="G507" s="178" t="s">
        <v>136</v>
      </c>
      <c r="H507" s="179">
        <v>1.2</v>
      </c>
      <c r="I507" s="180"/>
      <c r="J507" s="181">
        <f>ROUND(I507*H507,2)</f>
        <v>0</v>
      </c>
      <c r="K507" s="177" t="s">
        <v>137</v>
      </c>
      <c r="L507" s="41"/>
      <c r="M507" s="182" t="s">
        <v>28</v>
      </c>
      <c r="N507" s="183" t="s">
        <v>47</v>
      </c>
      <c r="O507" s="66"/>
      <c r="P507" s="184">
        <f>O507*H507</f>
        <v>0</v>
      </c>
      <c r="Q507" s="184">
        <v>1.0789999999999999E-2</v>
      </c>
      <c r="R507" s="184">
        <f>Q507*H507</f>
        <v>1.2947999999999999E-2</v>
      </c>
      <c r="S507" s="184">
        <v>0</v>
      </c>
      <c r="T507" s="185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6" t="s">
        <v>231</v>
      </c>
      <c r="AT507" s="186" t="s">
        <v>133</v>
      </c>
      <c r="AU507" s="186" t="s">
        <v>86</v>
      </c>
      <c r="AY507" s="19" t="s">
        <v>131</v>
      </c>
      <c r="BE507" s="187">
        <f>IF(N507="základní",J507,0)</f>
        <v>0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9" t="s">
        <v>84</v>
      </c>
      <c r="BK507" s="187">
        <f>ROUND(I507*H507,2)</f>
        <v>0</v>
      </c>
      <c r="BL507" s="19" t="s">
        <v>231</v>
      </c>
      <c r="BM507" s="186" t="s">
        <v>1305</v>
      </c>
    </row>
    <row r="508" spans="1:65" s="14" customFormat="1" x14ac:dyDescent="0.2">
      <c r="B508" s="199"/>
      <c r="C508" s="200"/>
      <c r="D508" s="190" t="s">
        <v>140</v>
      </c>
      <c r="E508" s="201" t="s">
        <v>28</v>
      </c>
      <c r="F508" s="202" t="s">
        <v>1306</v>
      </c>
      <c r="G508" s="200"/>
      <c r="H508" s="203">
        <v>1.2</v>
      </c>
      <c r="I508" s="204"/>
      <c r="J508" s="200"/>
      <c r="K508" s="200"/>
      <c r="L508" s="205"/>
      <c r="M508" s="206"/>
      <c r="N508" s="207"/>
      <c r="O508" s="207"/>
      <c r="P508" s="207"/>
      <c r="Q508" s="207"/>
      <c r="R508" s="207"/>
      <c r="S508" s="207"/>
      <c r="T508" s="208"/>
      <c r="AT508" s="209" t="s">
        <v>140</v>
      </c>
      <c r="AU508" s="209" t="s">
        <v>86</v>
      </c>
      <c r="AV508" s="14" t="s">
        <v>86</v>
      </c>
      <c r="AW508" s="14" t="s">
        <v>36</v>
      </c>
      <c r="AX508" s="14" t="s">
        <v>84</v>
      </c>
      <c r="AY508" s="209" t="s">
        <v>131</v>
      </c>
    </row>
    <row r="509" spans="1:65" s="2" customFormat="1" ht="33" customHeight="1" x14ac:dyDescent="0.2">
      <c r="A509" s="36"/>
      <c r="B509" s="37"/>
      <c r="C509" s="175" t="s">
        <v>1307</v>
      </c>
      <c r="D509" s="175" t="s">
        <v>133</v>
      </c>
      <c r="E509" s="176" t="s">
        <v>1308</v>
      </c>
      <c r="F509" s="177" t="s">
        <v>1309</v>
      </c>
      <c r="G509" s="178" t="s">
        <v>148</v>
      </c>
      <c r="H509" s="179">
        <v>90</v>
      </c>
      <c r="I509" s="180"/>
      <c r="J509" s="181">
        <f>ROUND(I509*H509,2)</f>
        <v>0</v>
      </c>
      <c r="K509" s="177" t="s">
        <v>137</v>
      </c>
      <c r="L509" s="41"/>
      <c r="M509" s="182" t="s">
        <v>28</v>
      </c>
      <c r="N509" s="183" t="s">
        <v>47</v>
      </c>
      <c r="O509" s="66"/>
      <c r="P509" s="184">
        <f>O509*H509</f>
        <v>0</v>
      </c>
      <c r="Q509" s="184">
        <v>1.6900000000000001E-3</v>
      </c>
      <c r="R509" s="184">
        <f>Q509*H509</f>
        <v>0.15210000000000001</v>
      </c>
      <c r="S509" s="184">
        <v>0</v>
      </c>
      <c r="T509" s="185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86" t="s">
        <v>231</v>
      </c>
      <c r="AT509" s="186" t="s">
        <v>133</v>
      </c>
      <c r="AU509" s="186" t="s">
        <v>86</v>
      </c>
      <c r="AY509" s="19" t="s">
        <v>131</v>
      </c>
      <c r="BE509" s="187">
        <f>IF(N509="základní",J509,0)</f>
        <v>0</v>
      </c>
      <c r="BF509" s="187">
        <f>IF(N509="snížená",J509,0)</f>
        <v>0</v>
      </c>
      <c r="BG509" s="187">
        <f>IF(N509="zákl. přenesená",J509,0)</f>
        <v>0</v>
      </c>
      <c r="BH509" s="187">
        <f>IF(N509="sníž. přenesená",J509,0)</f>
        <v>0</v>
      </c>
      <c r="BI509" s="187">
        <f>IF(N509="nulová",J509,0)</f>
        <v>0</v>
      </c>
      <c r="BJ509" s="19" t="s">
        <v>84</v>
      </c>
      <c r="BK509" s="187">
        <f>ROUND(I509*H509,2)</f>
        <v>0</v>
      </c>
      <c r="BL509" s="19" t="s">
        <v>231</v>
      </c>
      <c r="BM509" s="186" t="s">
        <v>1310</v>
      </c>
    </row>
    <row r="510" spans="1:65" s="14" customFormat="1" x14ac:dyDescent="0.2">
      <c r="B510" s="199"/>
      <c r="C510" s="200"/>
      <c r="D510" s="190" t="s">
        <v>140</v>
      </c>
      <c r="E510" s="201" t="s">
        <v>28</v>
      </c>
      <c r="F510" s="202" t="s">
        <v>1311</v>
      </c>
      <c r="G510" s="200"/>
      <c r="H510" s="203">
        <v>90</v>
      </c>
      <c r="I510" s="204"/>
      <c r="J510" s="200"/>
      <c r="K510" s="200"/>
      <c r="L510" s="205"/>
      <c r="M510" s="206"/>
      <c r="N510" s="207"/>
      <c r="O510" s="207"/>
      <c r="P510" s="207"/>
      <c r="Q510" s="207"/>
      <c r="R510" s="207"/>
      <c r="S510" s="207"/>
      <c r="T510" s="208"/>
      <c r="AT510" s="209" t="s">
        <v>140</v>
      </c>
      <c r="AU510" s="209" t="s">
        <v>86</v>
      </c>
      <c r="AV510" s="14" t="s">
        <v>86</v>
      </c>
      <c r="AW510" s="14" t="s">
        <v>36</v>
      </c>
      <c r="AX510" s="14" t="s">
        <v>84</v>
      </c>
      <c r="AY510" s="209" t="s">
        <v>131</v>
      </c>
    </row>
    <row r="511" spans="1:65" s="2" customFormat="1" ht="36" x14ac:dyDescent="0.2">
      <c r="A511" s="36"/>
      <c r="B511" s="37"/>
      <c r="C511" s="175" t="s">
        <v>1312</v>
      </c>
      <c r="D511" s="175" t="s">
        <v>133</v>
      </c>
      <c r="E511" s="176" t="s">
        <v>1313</v>
      </c>
      <c r="F511" s="177" t="s">
        <v>1314</v>
      </c>
      <c r="G511" s="178" t="s">
        <v>352</v>
      </c>
      <c r="H511" s="179">
        <v>4</v>
      </c>
      <c r="I511" s="180"/>
      <c r="J511" s="181">
        <f>ROUND(I511*H511,2)</f>
        <v>0</v>
      </c>
      <c r="K511" s="177" t="s">
        <v>137</v>
      </c>
      <c r="L511" s="41"/>
      <c r="M511" s="182" t="s">
        <v>28</v>
      </c>
      <c r="N511" s="183" t="s">
        <v>47</v>
      </c>
      <c r="O511" s="66"/>
      <c r="P511" s="184">
        <f>O511*H511</f>
        <v>0</v>
      </c>
      <c r="Q511" s="184">
        <v>2.5000000000000001E-4</v>
      </c>
      <c r="R511" s="184">
        <f>Q511*H511</f>
        <v>1E-3</v>
      </c>
      <c r="S511" s="184">
        <v>0</v>
      </c>
      <c r="T511" s="185">
        <f>S511*H511</f>
        <v>0</v>
      </c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R511" s="186" t="s">
        <v>231</v>
      </c>
      <c r="AT511" s="186" t="s">
        <v>133</v>
      </c>
      <c r="AU511" s="186" t="s">
        <v>86</v>
      </c>
      <c r="AY511" s="19" t="s">
        <v>131</v>
      </c>
      <c r="BE511" s="187">
        <f>IF(N511="základní",J511,0)</f>
        <v>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9" t="s">
        <v>84</v>
      </c>
      <c r="BK511" s="187">
        <f>ROUND(I511*H511,2)</f>
        <v>0</v>
      </c>
      <c r="BL511" s="19" t="s">
        <v>231</v>
      </c>
      <c r="BM511" s="186" t="s">
        <v>1315</v>
      </c>
    </row>
    <row r="512" spans="1:65" s="14" customFormat="1" x14ac:dyDescent="0.2">
      <c r="B512" s="199"/>
      <c r="C512" s="200"/>
      <c r="D512" s="190" t="s">
        <v>140</v>
      </c>
      <c r="E512" s="201" t="s">
        <v>28</v>
      </c>
      <c r="F512" s="202" t="s">
        <v>1316</v>
      </c>
      <c r="G512" s="200"/>
      <c r="H512" s="203">
        <v>4</v>
      </c>
      <c r="I512" s="204"/>
      <c r="J512" s="200"/>
      <c r="K512" s="200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140</v>
      </c>
      <c r="AU512" s="209" t="s">
        <v>86</v>
      </c>
      <c r="AV512" s="14" t="s">
        <v>86</v>
      </c>
      <c r="AW512" s="14" t="s">
        <v>36</v>
      </c>
      <c r="AX512" s="14" t="s">
        <v>84</v>
      </c>
      <c r="AY512" s="209" t="s">
        <v>131</v>
      </c>
    </row>
    <row r="513" spans="1:65" s="2" customFormat="1" ht="44.25" customHeight="1" x14ac:dyDescent="0.2">
      <c r="A513" s="36"/>
      <c r="B513" s="37"/>
      <c r="C513" s="175" t="s">
        <v>1317</v>
      </c>
      <c r="D513" s="175" t="s">
        <v>133</v>
      </c>
      <c r="E513" s="176" t="s">
        <v>1318</v>
      </c>
      <c r="F513" s="177" t="s">
        <v>1319</v>
      </c>
      <c r="G513" s="178" t="s">
        <v>352</v>
      </c>
      <c r="H513" s="179">
        <v>4</v>
      </c>
      <c r="I513" s="180"/>
      <c r="J513" s="181">
        <f>ROUND(I513*H513,2)</f>
        <v>0</v>
      </c>
      <c r="K513" s="177" t="s">
        <v>137</v>
      </c>
      <c r="L513" s="41"/>
      <c r="M513" s="182" t="s">
        <v>28</v>
      </c>
      <c r="N513" s="183" t="s">
        <v>47</v>
      </c>
      <c r="O513" s="66"/>
      <c r="P513" s="184">
        <f>O513*H513</f>
        <v>0</v>
      </c>
      <c r="Q513" s="184">
        <v>3.6000000000000002E-4</v>
      </c>
      <c r="R513" s="184">
        <f>Q513*H513</f>
        <v>1.4400000000000001E-3</v>
      </c>
      <c r="S513" s="184">
        <v>0</v>
      </c>
      <c r="T513" s="185">
        <f>S513*H513</f>
        <v>0</v>
      </c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R513" s="186" t="s">
        <v>231</v>
      </c>
      <c r="AT513" s="186" t="s">
        <v>133</v>
      </c>
      <c r="AU513" s="186" t="s">
        <v>86</v>
      </c>
      <c r="AY513" s="19" t="s">
        <v>131</v>
      </c>
      <c r="BE513" s="187">
        <f>IF(N513="základní",J513,0)</f>
        <v>0</v>
      </c>
      <c r="BF513" s="187">
        <f>IF(N513="snížená",J513,0)</f>
        <v>0</v>
      </c>
      <c r="BG513" s="187">
        <f>IF(N513="zákl. přenesená",J513,0)</f>
        <v>0</v>
      </c>
      <c r="BH513" s="187">
        <f>IF(N513="sníž. přenesená",J513,0)</f>
        <v>0</v>
      </c>
      <c r="BI513" s="187">
        <f>IF(N513="nulová",J513,0)</f>
        <v>0</v>
      </c>
      <c r="BJ513" s="19" t="s">
        <v>84</v>
      </c>
      <c r="BK513" s="187">
        <f>ROUND(I513*H513,2)</f>
        <v>0</v>
      </c>
      <c r="BL513" s="19" t="s">
        <v>231</v>
      </c>
      <c r="BM513" s="186" t="s">
        <v>1320</v>
      </c>
    </row>
    <row r="514" spans="1:65" s="14" customFormat="1" x14ac:dyDescent="0.2">
      <c r="B514" s="199"/>
      <c r="C514" s="200"/>
      <c r="D514" s="190" t="s">
        <v>140</v>
      </c>
      <c r="E514" s="201" t="s">
        <v>28</v>
      </c>
      <c r="F514" s="202" t="s">
        <v>1321</v>
      </c>
      <c r="G514" s="200"/>
      <c r="H514" s="203">
        <v>4</v>
      </c>
      <c r="I514" s="204"/>
      <c r="J514" s="200"/>
      <c r="K514" s="200"/>
      <c r="L514" s="205"/>
      <c r="M514" s="206"/>
      <c r="N514" s="207"/>
      <c r="O514" s="207"/>
      <c r="P514" s="207"/>
      <c r="Q514" s="207"/>
      <c r="R514" s="207"/>
      <c r="S514" s="207"/>
      <c r="T514" s="208"/>
      <c r="AT514" s="209" t="s">
        <v>140</v>
      </c>
      <c r="AU514" s="209" t="s">
        <v>86</v>
      </c>
      <c r="AV514" s="14" t="s">
        <v>86</v>
      </c>
      <c r="AW514" s="14" t="s">
        <v>36</v>
      </c>
      <c r="AX514" s="14" t="s">
        <v>84</v>
      </c>
      <c r="AY514" s="209" t="s">
        <v>131</v>
      </c>
    </row>
    <row r="515" spans="1:65" s="2" customFormat="1" ht="36" x14ac:dyDescent="0.2">
      <c r="A515" s="36"/>
      <c r="B515" s="37"/>
      <c r="C515" s="175" t="s">
        <v>1322</v>
      </c>
      <c r="D515" s="175" t="s">
        <v>133</v>
      </c>
      <c r="E515" s="176" t="s">
        <v>1323</v>
      </c>
      <c r="F515" s="177" t="s">
        <v>1324</v>
      </c>
      <c r="G515" s="178" t="s">
        <v>148</v>
      </c>
      <c r="H515" s="179">
        <v>16</v>
      </c>
      <c r="I515" s="180"/>
      <c r="J515" s="181">
        <f>ROUND(I515*H515,2)</f>
        <v>0</v>
      </c>
      <c r="K515" s="177" t="s">
        <v>137</v>
      </c>
      <c r="L515" s="41"/>
      <c r="M515" s="182" t="s">
        <v>28</v>
      </c>
      <c r="N515" s="183" t="s">
        <v>47</v>
      </c>
      <c r="O515" s="66"/>
      <c r="P515" s="184">
        <f>O515*H515</f>
        <v>0</v>
      </c>
      <c r="Q515" s="184">
        <v>2.1700000000000001E-3</v>
      </c>
      <c r="R515" s="184">
        <f>Q515*H515</f>
        <v>3.4720000000000001E-2</v>
      </c>
      <c r="S515" s="184">
        <v>0</v>
      </c>
      <c r="T515" s="185">
        <f>S515*H515</f>
        <v>0</v>
      </c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R515" s="186" t="s">
        <v>231</v>
      </c>
      <c r="AT515" s="186" t="s">
        <v>133</v>
      </c>
      <c r="AU515" s="186" t="s">
        <v>86</v>
      </c>
      <c r="AY515" s="19" t="s">
        <v>131</v>
      </c>
      <c r="BE515" s="187">
        <f>IF(N515="základní",J515,0)</f>
        <v>0</v>
      </c>
      <c r="BF515" s="187">
        <f>IF(N515="snížená",J515,0)</f>
        <v>0</v>
      </c>
      <c r="BG515" s="187">
        <f>IF(N515="zákl. přenesená",J515,0)</f>
        <v>0</v>
      </c>
      <c r="BH515" s="187">
        <f>IF(N515="sníž. přenesená",J515,0)</f>
        <v>0</v>
      </c>
      <c r="BI515" s="187">
        <f>IF(N515="nulová",J515,0)</f>
        <v>0</v>
      </c>
      <c r="BJ515" s="19" t="s">
        <v>84</v>
      </c>
      <c r="BK515" s="187">
        <f>ROUND(I515*H515,2)</f>
        <v>0</v>
      </c>
      <c r="BL515" s="19" t="s">
        <v>231</v>
      </c>
      <c r="BM515" s="186" t="s">
        <v>1325</v>
      </c>
    </row>
    <row r="516" spans="1:65" s="14" customFormat="1" x14ac:dyDescent="0.2">
      <c r="B516" s="199"/>
      <c r="C516" s="200"/>
      <c r="D516" s="190" t="s">
        <v>140</v>
      </c>
      <c r="E516" s="201" t="s">
        <v>28</v>
      </c>
      <c r="F516" s="202" t="s">
        <v>1326</v>
      </c>
      <c r="G516" s="200"/>
      <c r="H516" s="203">
        <v>12</v>
      </c>
      <c r="I516" s="204"/>
      <c r="J516" s="200"/>
      <c r="K516" s="200"/>
      <c r="L516" s="205"/>
      <c r="M516" s="206"/>
      <c r="N516" s="207"/>
      <c r="O516" s="207"/>
      <c r="P516" s="207"/>
      <c r="Q516" s="207"/>
      <c r="R516" s="207"/>
      <c r="S516" s="207"/>
      <c r="T516" s="208"/>
      <c r="AT516" s="209" t="s">
        <v>140</v>
      </c>
      <c r="AU516" s="209" t="s">
        <v>86</v>
      </c>
      <c r="AV516" s="14" t="s">
        <v>86</v>
      </c>
      <c r="AW516" s="14" t="s">
        <v>36</v>
      </c>
      <c r="AX516" s="14" t="s">
        <v>76</v>
      </c>
      <c r="AY516" s="209" t="s">
        <v>131</v>
      </c>
    </row>
    <row r="517" spans="1:65" s="14" customFormat="1" x14ac:dyDescent="0.2">
      <c r="B517" s="199"/>
      <c r="C517" s="200"/>
      <c r="D517" s="190" t="s">
        <v>140</v>
      </c>
      <c r="E517" s="201" t="s">
        <v>28</v>
      </c>
      <c r="F517" s="202" t="s">
        <v>1327</v>
      </c>
      <c r="G517" s="200"/>
      <c r="H517" s="203">
        <v>4</v>
      </c>
      <c r="I517" s="204"/>
      <c r="J517" s="200"/>
      <c r="K517" s="200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140</v>
      </c>
      <c r="AU517" s="209" t="s">
        <v>86</v>
      </c>
      <c r="AV517" s="14" t="s">
        <v>86</v>
      </c>
      <c r="AW517" s="14" t="s">
        <v>36</v>
      </c>
      <c r="AX517" s="14" t="s">
        <v>76</v>
      </c>
      <c r="AY517" s="209" t="s">
        <v>131</v>
      </c>
    </row>
    <row r="518" spans="1:65" s="15" customFormat="1" x14ac:dyDescent="0.2">
      <c r="B518" s="210"/>
      <c r="C518" s="211"/>
      <c r="D518" s="190" t="s">
        <v>140</v>
      </c>
      <c r="E518" s="212" t="s">
        <v>28</v>
      </c>
      <c r="F518" s="213" t="s">
        <v>145</v>
      </c>
      <c r="G518" s="211"/>
      <c r="H518" s="214">
        <v>16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140</v>
      </c>
      <c r="AU518" s="220" t="s">
        <v>86</v>
      </c>
      <c r="AV518" s="15" t="s">
        <v>138</v>
      </c>
      <c r="AW518" s="15" t="s">
        <v>36</v>
      </c>
      <c r="AX518" s="15" t="s">
        <v>84</v>
      </c>
      <c r="AY518" s="220" t="s">
        <v>131</v>
      </c>
    </row>
    <row r="519" spans="1:65" s="2" customFormat="1" ht="44.25" customHeight="1" x14ac:dyDescent="0.2">
      <c r="A519" s="36"/>
      <c r="B519" s="37"/>
      <c r="C519" s="175" t="s">
        <v>1328</v>
      </c>
      <c r="D519" s="175" t="s">
        <v>133</v>
      </c>
      <c r="E519" s="176" t="s">
        <v>1329</v>
      </c>
      <c r="F519" s="177" t="s">
        <v>1330</v>
      </c>
      <c r="G519" s="178" t="s">
        <v>1081</v>
      </c>
      <c r="H519" s="246"/>
      <c r="I519" s="180"/>
      <c r="J519" s="181">
        <f>ROUND(I519*H519,2)</f>
        <v>0</v>
      </c>
      <c r="K519" s="177" t="s">
        <v>137</v>
      </c>
      <c r="L519" s="41"/>
      <c r="M519" s="182" t="s">
        <v>28</v>
      </c>
      <c r="N519" s="183" t="s">
        <v>47</v>
      </c>
      <c r="O519" s="66"/>
      <c r="P519" s="184">
        <f>O519*H519</f>
        <v>0</v>
      </c>
      <c r="Q519" s="184">
        <v>0</v>
      </c>
      <c r="R519" s="184">
        <f>Q519*H519</f>
        <v>0</v>
      </c>
      <c r="S519" s="184">
        <v>0</v>
      </c>
      <c r="T519" s="185">
        <f>S519*H519</f>
        <v>0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86" t="s">
        <v>231</v>
      </c>
      <c r="AT519" s="186" t="s">
        <v>133</v>
      </c>
      <c r="AU519" s="186" t="s">
        <v>86</v>
      </c>
      <c r="AY519" s="19" t="s">
        <v>131</v>
      </c>
      <c r="BE519" s="187">
        <f>IF(N519="základní",J519,0)</f>
        <v>0</v>
      </c>
      <c r="BF519" s="187">
        <f>IF(N519="snížená",J519,0)</f>
        <v>0</v>
      </c>
      <c r="BG519" s="187">
        <f>IF(N519="zákl. přenesená",J519,0)</f>
        <v>0</v>
      </c>
      <c r="BH519" s="187">
        <f>IF(N519="sníž. přenesená",J519,0)</f>
        <v>0</v>
      </c>
      <c r="BI519" s="187">
        <f>IF(N519="nulová",J519,0)</f>
        <v>0</v>
      </c>
      <c r="BJ519" s="19" t="s">
        <v>84</v>
      </c>
      <c r="BK519" s="187">
        <f>ROUND(I519*H519,2)</f>
        <v>0</v>
      </c>
      <c r="BL519" s="19" t="s">
        <v>231</v>
      </c>
      <c r="BM519" s="186" t="s">
        <v>1331</v>
      </c>
    </row>
    <row r="520" spans="1:65" s="12" customFormat="1" ht="22.9" customHeight="1" x14ac:dyDescent="0.2">
      <c r="B520" s="159"/>
      <c r="C520" s="160"/>
      <c r="D520" s="161" t="s">
        <v>75</v>
      </c>
      <c r="E520" s="173" t="s">
        <v>1332</v>
      </c>
      <c r="F520" s="173" t="s">
        <v>1333</v>
      </c>
      <c r="G520" s="160"/>
      <c r="H520" s="160"/>
      <c r="I520" s="163"/>
      <c r="J520" s="174">
        <f>BK520</f>
        <v>0</v>
      </c>
      <c r="K520" s="160"/>
      <c r="L520" s="165"/>
      <c r="M520" s="166"/>
      <c r="N520" s="167"/>
      <c r="O520" s="167"/>
      <c r="P520" s="168">
        <f>SUM(P521:P531)</f>
        <v>0</v>
      </c>
      <c r="Q520" s="167"/>
      <c r="R520" s="168">
        <f>SUM(R521:R531)</f>
        <v>0.1174167</v>
      </c>
      <c r="S520" s="167"/>
      <c r="T520" s="169">
        <f>SUM(T521:T531)</f>
        <v>0</v>
      </c>
      <c r="AR520" s="170" t="s">
        <v>86</v>
      </c>
      <c r="AT520" s="171" t="s">
        <v>75</v>
      </c>
      <c r="AU520" s="171" t="s">
        <v>84</v>
      </c>
      <c r="AY520" s="170" t="s">
        <v>131</v>
      </c>
      <c r="BK520" s="172">
        <f>SUM(BK521:BK531)</f>
        <v>0</v>
      </c>
    </row>
    <row r="521" spans="1:65" s="2" customFormat="1" ht="24" x14ac:dyDescent="0.2">
      <c r="A521" s="36"/>
      <c r="B521" s="37"/>
      <c r="C521" s="175" t="s">
        <v>1334</v>
      </c>
      <c r="D521" s="175" t="s">
        <v>133</v>
      </c>
      <c r="E521" s="176" t="s">
        <v>1335</v>
      </c>
      <c r="F521" s="177" t="s">
        <v>1336</v>
      </c>
      <c r="G521" s="178" t="s">
        <v>352</v>
      </c>
      <c r="H521" s="179">
        <v>1</v>
      </c>
      <c r="I521" s="180"/>
      <c r="J521" s="181">
        <f>ROUND(I521*H521,2)</f>
        <v>0</v>
      </c>
      <c r="K521" s="177" t="s">
        <v>137</v>
      </c>
      <c r="L521" s="41"/>
      <c r="M521" s="182" t="s">
        <v>28</v>
      </c>
      <c r="N521" s="183" t="s">
        <v>47</v>
      </c>
      <c r="O521" s="66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86" t="s">
        <v>231</v>
      </c>
      <c r="AT521" s="186" t="s">
        <v>133</v>
      </c>
      <c r="AU521" s="186" t="s">
        <v>86</v>
      </c>
      <c r="AY521" s="19" t="s">
        <v>131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9" t="s">
        <v>84</v>
      </c>
      <c r="BK521" s="187">
        <f>ROUND(I521*H521,2)</f>
        <v>0</v>
      </c>
      <c r="BL521" s="19" t="s">
        <v>231</v>
      </c>
      <c r="BM521" s="186" t="s">
        <v>1337</v>
      </c>
    </row>
    <row r="522" spans="1:65" s="2" customFormat="1" ht="16.5" customHeight="1" x14ac:dyDescent="0.2">
      <c r="A522" s="36"/>
      <c r="B522" s="37"/>
      <c r="C522" s="221" t="s">
        <v>1338</v>
      </c>
      <c r="D522" s="221" t="s">
        <v>157</v>
      </c>
      <c r="E522" s="222" t="s">
        <v>1339</v>
      </c>
      <c r="F522" s="223" t="s">
        <v>1340</v>
      </c>
      <c r="G522" s="224" t="s">
        <v>352</v>
      </c>
      <c r="H522" s="225">
        <v>1</v>
      </c>
      <c r="I522" s="226"/>
      <c r="J522" s="227">
        <f>ROUND(I522*H522,2)</f>
        <v>0</v>
      </c>
      <c r="K522" s="223" t="s">
        <v>137</v>
      </c>
      <c r="L522" s="228"/>
      <c r="M522" s="229" t="s">
        <v>28</v>
      </c>
      <c r="N522" s="230" t="s">
        <v>47</v>
      </c>
      <c r="O522" s="66"/>
      <c r="P522" s="184">
        <f>O522*H522</f>
        <v>0</v>
      </c>
      <c r="Q522" s="184">
        <v>5.0000000000000001E-3</v>
      </c>
      <c r="R522" s="184">
        <f>Q522*H522</f>
        <v>5.0000000000000001E-3</v>
      </c>
      <c r="S522" s="184">
        <v>0</v>
      </c>
      <c r="T522" s="185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6" t="s">
        <v>354</v>
      </c>
      <c r="AT522" s="186" t="s">
        <v>157</v>
      </c>
      <c r="AU522" s="186" t="s">
        <v>86</v>
      </c>
      <c r="AY522" s="19" t="s">
        <v>131</v>
      </c>
      <c r="BE522" s="187">
        <f>IF(N522="základní",J522,0)</f>
        <v>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9" t="s">
        <v>84</v>
      </c>
      <c r="BK522" s="187">
        <f>ROUND(I522*H522,2)</f>
        <v>0</v>
      </c>
      <c r="BL522" s="19" t="s">
        <v>231</v>
      </c>
      <c r="BM522" s="186" t="s">
        <v>1341</v>
      </c>
    </row>
    <row r="523" spans="1:65" s="2" customFormat="1" ht="44.25" customHeight="1" x14ac:dyDescent="0.2">
      <c r="A523" s="36"/>
      <c r="B523" s="37"/>
      <c r="C523" s="175" t="s">
        <v>1342</v>
      </c>
      <c r="D523" s="175" t="s">
        <v>133</v>
      </c>
      <c r="E523" s="176" t="s">
        <v>1343</v>
      </c>
      <c r="F523" s="177" t="s">
        <v>1344</v>
      </c>
      <c r="G523" s="178" t="s">
        <v>136</v>
      </c>
      <c r="H523" s="179">
        <v>292.75200000000001</v>
      </c>
      <c r="I523" s="180"/>
      <c r="J523" s="181">
        <f>ROUND(I523*H523,2)</f>
        <v>0</v>
      </c>
      <c r="K523" s="177" t="s">
        <v>137</v>
      </c>
      <c r="L523" s="41"/>
      <c r="M523" s="182" t="s">
        <v>28</v>
      </c>
      <c r="N523" s="183" t="s">
        <v>47</v>
      </c>
      <c r="O523" s="66"/>
      <c r="P523" s="184">
        <f>O523*H523</f>
        <v>0</v>
      </c>
      <c r="Q523" s="184">
        <v>1.0000000000000001E-5</v>
      </c>
      <c r="R523" s="184">
        <f>Q523*H523</f>
        <v>2.9275200000000003E-3</v>
      </c>
      <c r="S523" s="184">
        <v>0</v>
      </c>
      <c r="T523" s="185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86" t="s">
        <v>231</v>
      </c>
      <c r="AT523" s="186" t="s">
        <v>133</v>
      </c>
      <c r="AU523" s="186" t="s">
        <v>86</v>
      </c>
      <c r="AY523" s="19" t="s">
        <v>131</v>
      </c>
      <c r="BE523" s="187">
        <f>IF(N523="základní",J523,0)</f>
        <v>0</v>
      </c>
      <c r="BF523" s="187">
        <f>IF(N523="snížená",J523,0)</f>
        <v>0</v>
      </c>
      <c r="BG523" s="187">
        <f>IF(N523="zákl. přenesená",J523,0)</f>
        <v>0</v>
      </c>
      <c r="BH523" s="187">
        <f>IF(N523="sníž. přenesená",J523,0)</f>
        <v>0</v>
      </c>
      <c r="BI523" s="187">
        <f>IF(N523="nulová",J523,0)</f>
        <v>0</v>
      </c>
      <c r="BJ523" s="19" t="s">
        <v>84</v>
      </c>
      <c r="BK523" s="187">
        <f>ROUND(I523*H523,2)</f>
        <v>0</v>
      </c>
      <c r="BL523" s="19" t="s">
        <v>231</v>
      </c>
      <c r="BM523" s="186" t="s">
        <v>1345</v>
      </c>
    </row>
    <row r="524" spans="1:65" s="14" customFormat="1" x14ac:dyDescent="0.2">
      <c r="B524" s="199"/>
      <c r="C524" s="200"/>
      <c r="D524" s="190" t="s">
        <v>140</v>
      </c>
      <c r="E524" s="201" t="s">
        <v>28</v>
      </c>
      <c r="F524" s="202" t="s">
        <v>553</v>
      </c>
      <c r="G524" s="200"/>
      <c r="H524" s="203">
        <v>292.75200000000001</v>
      </c>
      <c r="I524" s="204"/>
      <c r="J524" s="200"/>
      <c r="K524" s="200"/>
      <c r="L524" s="205"/>
      <c r="M524" s="206"/>
      <c r="N524" s="207"/>
      <c r="O524" s="207"/>
      <c r="P524" s="207"/>
      <c r="Q524" s="207"/>
      <c r="R524" s="207"/>
      <c r="S524" s="207"/>
      <c r="T524" s="208"/>
      <c r="AT524" s="209" t="s">
        <v>140</v>
      </c>
      <c r="AU524" s="209" t="s">
        <v>86</v>
      </c>
      <c r="AV524" s="14" t="s">
        <v>86</v>
      </c>
      <c r="AW524" s="14" t="s">
        <v>36</v>
      </c>
      <c r="AX524" s="14" t="s">
        <v>84</v>
      </c>
      <c r="AY524" s="209" t="s">
        <v>131</v>
      </c>
    </row>
    <row r="525" spans="1:65" s="2" customFormat="1" ht="36" x14ac:dyDescent="0.2">
      <c r="A525" s="36"/>
      <c r="B525" s="37"/>
      <c r="C525" s="221" t="s">
        <v>1346</v>
      </c>
      <c r="D525" s="221" t="s">
        <v>157</v>
      </c>
      <c r="E525" s="222" t="s">
        <v>1347</v>
      </c>
      <c r="F525" s="223" t="s">
        <v>1348</v>
      </c>
      <c r="G525" s="224" t="s">
        <v>136</v>
      </c>
      <c r="H525" s="225">
        <v>322.02699999999999</v>
      </c>
      <c r="I525" s="226"/>
      <c r="J525" s="227">
        <f>ROUND(I525*H525,2)</f>
        <v>0</v>
      </c>
      <c r="K525" s="223" t="s">
        <v>137</v>
      </c>
      <c r="L525" s="228"/>
      <c r="M525" s="229" t="s">
        <v>28</v>
      </c>
      <c r="N525" s="230" t="s">
        <v>47</v>
      </c>
      <c r="O525" s="66"/>
      <c r="P525" s="184">
        <f>O525*H525</f>
        <v>0</v>
      </c>
      <c r="Q525" s="184">
        <v>1.3999999999999999E-4</v>
      </c>
      <c r="R525" s="184">
        <f>Q525*H525</f>
        <v>4.5083779999999997E-2</v>
      </c>
      <c r="S525" s="184">
        <v>0</v>
      </c>
      <c r="T525" s="185">
        <f>S525*H525</f>
        <v>0</v>
      </c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R525" s="186" t="s">
        <v>354</v>
      </c>
      <c r="AT525" s="186" t="s">
        <v>157</v>
      </c>
      <c r="AU525" s="186" t="s">
        <v>86</v>
      </c>
      <c r="AY525" s="19" t="s">
        <v>131</v>
      </c>
      <c r="BE525" s="187">
        <f>IF(N525="základní",J525,0)</f>
        <v>0</v>
      </c>
      <c r="BF525" s="187">
        <f>IF(N525="snížená",J525,0)</f>
        <v>0</v>
      </c>
      <c r="BG525" s="187">
        <f>IF(N525="zákl. přenesená",J525,0)</f>
        <v>0</v>
      </c>
      <c r="BH525" s="187">
        <f>IF(N525="sníž. přenesená",J525,0)</f>
        <v>0</v>
      </c>
      <c r="BI525" s="187">
        <f>IF(N525="nulová",J525,0)</f>
        <v>0</v>
      </c>
      <c r="BJ525" s="19" t="s">
        <v>84</v>
      </c>
      <c r="BK525" s="187">
        <f>ROUND(I525*H525,2)</f>
        <v>0</v>
      </c>
      <c r="BL525" s="19" t="s">
        <v>231</v>
      </c>
      <c r="BM525" s="186" t="s">
        <v>1349</v>
      </c>
    </row>
    <row r="526" spans="1:65" s="14" customFormat="1" x14ac:dyDescent="0.2">
      <c r="B526" s="199"/>
      <c r="C526" s="200"/>
      <c r="D526" s="190" t="s">
        <v>140</v>
      </c>
      <c r="E526" s="200"/>
      <c r="F526" s="202" t="s">
        <v>1350</v>
      </c>
      <c r="G526" s="200"/>
      <c r="H526" s="203">
        <v>322.02699999999999</v>
      </c>
      <c r="I526" s="204"/>
      <c r="J526" s="200"/>
      <c r="K526" s="200"/>
      <c r="L526" s="205"/>
      <c r="M526" s="206"/>
      <c r="N526" s="207"/>
      <c r="O526" s="207"/>
      <c r="P526" s="207"/>
      <c r="Q526" s="207"/>
      <c r="R526" s="207"/>
      <c r="S526" s="207"/>
      <c r="T526" s="208"/>
      <c r="AT526" s="209" t="s">
        <v>140</v>
      </c>
      <c r="AU526" s="209" t="s">
        <v>86</v>
      </c>
      <c r="AV526" s="14" t="s">
        <v>86</v>
      </c>
      <c r="AW526" s="14" t="s">
        <v>4</v>
      </c>
      <c r="AX526" s="14" t="s">
        <v>84</v>
      </c>
      <c r="AY526" s="209" t="s">
        <v>131</v>
      </c>
    </row>
    <row r="527" spans="1:65" s="2" customFormat="1" ht="33" customHeight="1" x14ac:dyDescent="0.2">
      <c r="A527" s="36"/>
      <c r="B527" s="37"/>
      <c r="C527" s="175" t="s">
        <v>1351</v>
      </c>
      <c r="D527" s="175" t="s">
        <v>133</v>
      </c>
      <c r="E527" s="176" t="s">
        <v>1352</v>
      </c>
      <c r="F527" s="177" t="s">
        <v>1353</v>
      </c>
      <c r="G527" s="178" t="s">
        <v>136</v>
      </c>
      <c r="H527" s="179">
        <v>292.75200000000001</v>
      </c>
      <c r="I527" s="180"/>
      <c r="J527" s="181">
        <f>ROUND(I527*H527,2)</f>
        <v>0</v>
      </c>
      <c r="K527" s="177" t="s">
        <v>137</v>
      </c>
      <c r="L527" s="41"/>
      <c r="M527" s="182" t="s">
        <v>28</v>
      </c>
      <c r="N527" s="183" t="s">
        <v>47</v>
      </c>
      <c r="O527" s="66"/>
      <c r="P527" s="184">
        <f>O527*H527</f>
        <v>0</v>
      </c>
      <c r="Q527" s="184">
        <v>0</v>
      </c>
      <c r="R527" s="184">
        <f>Q527*H527</f>
        <v>0</v>
      </c>
      <c r="S527" s="184">
        <v>0</v>
      </c>
      <c r="T527" s="185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6" t="s">
        <v>231</v>
      </c>
      <c r="AT527" s="186" t="s">
        <v>133</v>
      </c>
      <c r="AU527" s="186" t="s">
        <v>86</v>
      </c>
      <c r="AY527" s="19" t="s">
        <v>131</v>
      </c>
      <c r="BE527" s="187">
        <f>IF(N527="základní",J527,0)</f>
        <v>0</v>
      </c>
      <c r="BF527" s="187">
        <f>IF(N527="snížená",J527,0)</f>
        <v>0</v>
      </c>
      <c r="BG527" s="187">
        <f>IF(N527="zákl. přenesená",J527,0)</f>
        <v>0</v>
      </c>
      <c r="BH527" s="187">
        <f>IF(N527="sníž. přenesená",J527,0)</f>
        <v>0</v>
      </c>
      <c r="BI527" s="187">
        <f>IF(N527="nulová",J527,0)</f>
        <v>0</v>
      </c>
      <c r="BJ527" s="19" t="s">
        <v>84</v>
      </c>
      <c r="BK527" s="187">
        <f>ROUND(I527*H527,2)</f>
        <v>0</v>
      </c>
      <c r="BL527" s="19" t="s">
        <v>231</v>
      </c>
      <c r="BM527" s="186" t="s">
        <v>1354</v>
      </c>
    </row>
    <row r="528" spans="1:65" s="14" customFormat="1" x14ac:dyDescent="0.2">
      <c r="B528" s="199"/>
      <c r="C528" s="200"/>
      <c r="D528" s="190" t="s">
        <v>140</v>
      </c>
      <c r="E528" s="201" t="s">
        <v>28</v>
      </c>
      <c r="F528" s="202" t="s">
        <v>553</v>
      </c>
      <c r="G528" s="200"/>
      <c r="H528" s="203">
        <v>292.75200000000001</v>
      </c>
      <c r="I528" s="204"/>
      <c r="J528" s="200"/>
      <c r="K528" s="200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140</v>
      </c>
      <c r="AU528" s="209" t="s">
        <v>86</v>
      </c>
      <c r="AV528" s="14" t="s">
        <v>86</v>
      </c>
      <c r="AW528" s="14" t="s">
        <v>36</v>
      </c>
      <c r="AX528" s="14" t="s">
        <v>84</v>
      </c>
      <c r="AY528" s="209" t="s">
        <v>131</v>
      </c>
    </row>
    <row r="529" spans="1:65" s="2" customFormat="1" ht="36" x14ac:dyDescent="0.2">
      <c r="A529" s="36"/>
      <c r="B529" s="37"/>
      <c r="C529" s="221" t="s">
        <v>1355</v>
      </c>
      <c r="D529" s="221" t="s">
        <v>157</v>
      </c>
      <c r="E529" s="222" t="s">
        <v>1356</v>
      </c>
      <c r="F529" s="223" t="s">
        <v>1357</v>
      </c>
      <c r="G529" s="224" t="s">
        <v>136</v>
      </c>
      <c r="H529" s="225">
        <v>322.02699999999999</v>
      </c>
      <c r="I529" s="226"/>
      <c r="J529" s="227">
        <f>ROUND(I529*H529,2)</f>
        <v>0</v>
      </c>
      <c r="K529" s="223" t="s">
        <v>137</v>
      </c>
      <c r="L529" s="228"/>
      <c r="M529" s="229" t="s">
        <v>28</v>
      </c>
      <c r="N529" s="230" t="s">
        <v>47</v>
      </c>
      <c r="O529" s="66"/>
      <c r="P529" s="184">
        <f>O529*H529</f>
        <v>0</v>
      </c>
      <c r="Q529" s="184">
        <v>2.0000000000000001E-4</v>
      </c>
      <c r="R529" s="184">
        <f>Q529*H529</f>
        <v>6.4405400000000002E-2</v>
      </c>
      <c r="S529" s="184">
        <v>0</v>
      </c>
      <c r="T529" s="185">
        <f>S529*H529</f>
        <v>0</v>
      </c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R529" s="186" t="s">
        <v>354</v>
      </c>
      <c r="AT529" s="186" t="s">
        <v>157</v>
      </c>
      <c r="AU529" s="186" t="s">
        <v>86</v>
      </c>
      <c r="AY529" s="19" t="s">
        <v>131</v>
      </c>
      <c r="BE529" s="187">
        <f>IF(N529="základní",J529,0)</f>
        <v>0</v>
      </c>
      <c r="BF529" s="187">
        <f>IF(N529="snížená",J529,0)</f>
        <v>0</v>
      </c>
      <c r="BG529" s="187">
        <f>IF(N529="zákl. přenesená",J529,0)</f>
        <v>0</v>
      </c>
      <c r="BH529" s="187">
        <f>IF(N529="sníž. přenesená",J529,0)</f>
        <v>0</v>
      </c>
      <c r="BI529" s="187">
        <f>IF(N529="nulová",J529,0)</f>
        <v>0</v>
      </c>
      <c r="BJ529" s="19" t="s">
        <v>84</v>
      </c>
      <c r="BK529" s="187">
        <f>ROUND(I529*H529,2)</f>
        <v>0</v>
      </c>
      <c r="BL529" s="19" t="s">
        <v>231</v>
      </c>
      <c r="BM529" s="186" t="s">
        <v>1358</v>
      </c>
    </row>
    <row r="530" spans="1:65" s="14" customFormat="1" x14ac:dyDescent="0.2">
      <c r="B530" s="199"/>
      <c r="C530" s="200"/>
      <c r="D530" s="190" t="s">
        <v>140</v>
      </c>
      <c r="E530" s="200"/>
      <c r="F530" s="202" t="s">
        <v>1350</v>
      </c>
      <c r="G530" s="200"/>
      <c r="H530" s="203">
        <v>322.02699999999999</v>
      </c>
      <c r="I530" s="204"/>
      <c r="J530" s="200"/>
      <c r="K530" s="200"/>
      <c r="L530" s="205"/>
      <c r="M530" s="206"/>
      <c r="N530" s="207"/>
      <c r="O530" s="207"/>
      <c r="P530" s="207"/>
      <c r="Q530" s="207"/>
      <c r="R530" s="207"/>
      <c r="S530" s="207"/>
      <c r="T530" s="208"/>
      <c r="AT530" s="209" t="s">
        <v>140</v>
      </c>
      <c r="AU530" s="209" t="s">
        <v>86</v>
      </c>
      <c r="AV530" s="14" t="s">
        <v>86</v>
      </c>
      <c r="AW530" s="14" t="s">
        <v>4</v>
      </c>
      <c r="AX530" s="14" t="s">
        <v>84</v>
      </c>
      <c r="AY530" s="209" t="s">
        <v>131</v>
      </c>
    </row>
    <row r="531" spans="1:65" s="2" customFormat="1" ht="44.25" customHeight="1" x14ac:dyDescent="0.2">
      <c r="A531" s="36"/>
      <c r="B531" s="37"/>
      <c r="C531" s="175" t="s">
        <v>1359</v>
      </c>
      <c r="D531" s="175" t="s">
        <v>133</v>
      </c>
      <c r="E531" s="176" t="s">
        <v>1360</v>
      </c>
      <c r="F531" s="177" t="s">
        <v>1361</v>
      </c>
      <c r="G531" s="178" t="s">
        <v>1081</v>
      </c>
      <c r="H531" s="246"/>
      <c r="I531" s="180"/>
      <c r="J531" s="181">
        <f>ROUND(I531*H531,2)</f>
        <v>0</v>
      </c>
      <c r="K531" s="177" t="s">
        <v>137</v>
      </c>
      <c r="L531" s="41"/>
      <c r="M531" s="182" t="s">
        <v>28</v>
      </c>
      <c r="N531" s="183" t="s">
        <v>47</v>
      </c>
      <c r="O531" s="66"/>
      <c r="P531" s="184">
        <f>O531*H531</f>
        <v>0</v>
      </c>
      <c r="Q531" s="184">
        <v>0</v>
      </c>
      <c r="R531" s="184">
        <f>Q531*H531</f>
        <v>0</v>
      </c>
      <c r="S531" s="184">
        <v>0</v>
      </c>
      <c r="T531" s="185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6" t="s">
        <v>231</v>
      </c>
      <c r="AT531" s="186" t="s">
        <v>133</v>
      </c>
      <c r="AU531" s="186" t="s">
        <v>86</v>
      </c>
      <c r="AY531" s="19" t="s">
        <v>131</v>
      </c>
      <c r="BE531" s="187">
        <f>IF(N531="základní",J531,0)</f>
        <v>0</v>
      </c>
      <c r="BF531" s="187">
        <f>IF(N531="snížená",J531,0)</f>
        <v>0</v>
      </c>
      <c r="BG531" s="187">
        <f>IF(N531="zákl. přenesená",J531,0)</f>
        <v>0</v>
      </c>
      <c r="BH531" s="187">
        <f>IF(N531="sníž. přenesená",J531,0)</f>
        <v>0</v>
      </c>
      <c r="BI531" s="187">
        <f>IF(N531="nulová",J531,0)</f>
        <v>0</v>
      </c>
      <c r="BJ531" s="19" t="s">
        <v>84</v>
      </c>
      <c r="BK531" s="187">
        <f>ROUND(I531*H531,2)</f>
        <v>0</v>
      </c>
      <c r="BL531" s="19" t="s">
        <v>231</v>
      </c>
      <c r="BM531" s="186" t="s">
        <v>1362</v>
      </c>
    </row>
    <row r="532" spans="1:65" s="12" customFormat="1" ht="22.9" customHeight="1" x14ac:dyDescent="0.2">
      <c r="B532" s="159"/>
      <c r="C532" s="160"/>
      <c r="D532" s="161" t="s">
        <v>75</v>
      </c>
      <c r="E532" s="173" t="s">
        <v>447</v>
      </c>
      <c r="F532" s="173" t="s">
        <v>448</v>
      </c>
      <c r="G532" s="160"/>
      <c r="H532" s="160"/>
      <c r="I532" s="163"/>
      <c r="J532" s="174">
        <f>BK532</f>
        <v>0</v>
      </c>
      <c r="K532" s="160"/>
      <c r="L532" s="165"/>
      <c r="M532" s="166"/>
      <c r="N532" s="167"/>
      <c r="O532" s="167"/>
      <c r="P532" s="168">
        <f>SUM(P533:P582)</f>
        <v>0</v>
      </c>
      <c r="Q532" s="167"/>
      <c r="R532" s="168">
        <f>SUM(R533:R582)</f>
        <v>1.5095756799999998</v>
      </c>
      <c r="S532" s="167"/>
      <c r="T532" s="169">
        <f>SUM(T533:T582)</f>
        <v>0</v>
      </c>
      <c r="AR532" s="170" t="s">
        <v>86</v>
      </c>
      <c r="AT532" s="171" t="s">
        <v>75</v>
      </c>
      <c r="AU532" s="171" t="s">
        <v>84</v>
      </c>
      <c r="AY532" s="170" t="s">
        <v>131</v>
      </c>
      <c r="BK532" s="172">
        <f>SUM(BK533:BK582)</f>
        <v>0</v>
      </c>
    </row>
    <row r="533" spans="1:65" s="2" customFormat="1" ht="24" x14ac:dyDescent="0.2">
      <c r="A533" s="36"/>
      <c r="B533" s="37"/>
      <c r="C533" s="175" t="s">
        <v>1363</v>
      </c>
      <c r="D533" s="175" t="s">
        <v>133</v>
      </c>
      <c r="E533" s="176" t="s">
        <v>1364</v>
      </c>
      <c r="F533" s="177" t="s">
        <v>1365</v>
      </c>
      <c r="G533" s="178" t="s">
        <v>352</v>
      </c>
      <c r="H533" s="179">
        <v>1</v>
      </c>
      <c r="I533" s="180"/>
      <c r="J533" s="181">
        <f>ROUND(I533*H533,2)</f>
        <v>0</v>
      </c>
      <c r="K533" s="177" t="s">
        <v>137</v>
      </c>
      <c r="L533" s="41"/>
      <c r="M533" s="182" t="s">
        <v>28</v>
      </c>
      <c r="N533" s="183" t="s">
        <v>47</v>
      </c>
      <c r="O533" s="66"/>
      <c r="P533" s="184">
        <f>O533*H533</f>
        <v>0</v>
      </c>
      <c r="Q533" s="184">
        <v>4.4000000000000002E-4</v>
      </c>
      <c r="R533" s="184">
        <f>Q533*H533</f>
        <v>4.4000000000000002E-4</v>
      </c>
      <c r="S533" s="184">
        <v>0</v>
      </c>
      <c r="T533" s="185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86" t="s">
        <v>231</v>
      </c>
      <c r="AT533" s="186" t="s">
        <v>133</v>
      </c>
      <c r="AU533" s="186" t="s">
        <v>86</v>
      </c>
      <c r="AY533" s="19" t="s">
        <v>131</v>
      </c>
      <c r="BE533" s="187">
        <f>IF(N533="základní",J533,0)</f>
        <v>0</v>
      </c>
      <c r="BF533" s="187">
        <f>IF(N533="snížená",J533,0)</f>
        <v>0</v>
      </c>
      <c r="BG533" s="187">
        <f>IF(N533="zákl. přenesená",J533,0)</f>
        <v>0</v>
      </c>
      <c r="BH533" s="187">
        <f>IF(N533="sníž. přenesená",J533,0)</f>
        <v>0</v>
      </c>
      <c r="BI533" s="187">
        <f>IF(N533="nulová",J533,0)</f>
        <v>0</v>
      </c>
      <c r="BJ533" s="19" t="s">
        <v>84</v>
      </c>
      <c r="BK533" s="187">
        <f>ROUND(I533*H533,2)</f>
        <v>0</v>
      </c>
      <c r="BL533" s="19" t="s">
        <v>231</v>
      </c>
      <c r="BM533" s="186" t="s">
        <v>1366</v>
      </c>
    </row>
    <row r="534" spans="1:65" s="2" customFormat="1" ht="36" x14ac:dyDescent="0.2">
      <c r="A534" s="36"/>
      <c r="B534" s="37"/>
      <c r="C534" s="221" t="s">
        <v>1367</v>
      </c>
      <c r="D534" s="221" t="s">
        <v>157</v>
      </c>
      <c r="E534" s="222" t="s">
        <v>1368</v>
      </c>
      <c r="F534" s="223" t="s">
        <v>1369</v>
      </c>
      <c r="G534" s="224" t="s">
        <v>352</v>
      </c>
      <c r="H534" s="225">
        <v>1</v>
      </c>
      <c r="I534" s="226"/>
      <c r="J534" s="227">
        <f>ROUND(I534*H534,2)</f>
        <v>0</v>
      </c>
      <c r="K534" s="223" t="s">
        <v>137</v>
      </c>
      <c r="L534" s="228"/>
      <c r="M534" s="229" t="s">
        <v>28</v>
      </c>
      <c r="N534" s="230" t="s">
        <v>47</v>
      </c>
      <c r="O534" s="66"/>
      <c r="P534" s="184">
        <f>O534*H534</f>
        <v>0</v>
      </c>
      <c r="Q534" s="184">
        <v>2.8000000000000001E-2</v>
      </c>
      <c r="R534" s="184">
        <f>Q534*H534</f>
        <v>2.8000000000000001E-2</v>
      </c>
      <c r="S534" s="184">
        <v>0</v>
      </c>
      <c r="T534" s="185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86" t="s">
        <v>354</v>
      </c>
      <c r="AT534" s="186" t="s">
        <v>157</v>
      </c>
      <c r="AU534" s="186" t="s">
        <v>86</v>
      </c>
      <c r="AY534" s="19" t="s">
        <v>131</v>
      </c>
      <c r="BE534" s="187">
        <f>IF(N534="základní",J534,0)</f>
        <v>0</v>
      </c>
      <c r="BF534" s="187">
        <f>IF(N534="snížená",J534,0)</f>
        <v>0</v>
      </c>
      <c r="BG534" s="187">
        <f>IF(N534="zákl. přenesená",J534,0)</f>
        <v>0</v>
      </c>
      <c r="BH534" s="187">
        <f>IF(N534="sníž. přenesená",J534,0)</f>
        <v>0</v>
      </c>
      <c r="BI534" s="187">
        <f>IF(N534="nulová",J534,0)</f>
        <v>0</v>
      </c>
      <c r="BJ534" s="19" t="s">
        <v>84</v>
      </c>
      <c r="BK534" s="187">
        <f>ROUND(I534*H534,2)</f>
        <v>0</v>
      </c>
      <c r="BL534" s="19" t="s">
        <v>231</v>
      </c>
      <c r="BM534" s="186" t="s">
        <v>1370</v>
      </c>
    </row>
    <row r="535" spans="1:65" s="2" customFormat="1" ht="33" customHeight="1" x14ac:dyDescent="0.2">
      <c r="A535" s="36"/>
      <c r="B535" s="37"/>
      <c r="C535" s="175" t="s">
        <v>1371</v>
      </c>
      <c r="D535" s="175" t="s">
        <v>133</v>
      </c>
      <c r="E535" s="176" t="s">
        <v>1372</v>
      </c>
      <c r="F535" s="177" t="s">
        <v>1373</v>
      </c>
      <c r="G535" s="178" t="s">
        <v>136</v>
      </c>
      <c r="H535" s="179">
        <v>4.8630000000000004</v>
      </c>
      <c r="I535" s="180"/>
      <c r="J535" s="181">
        <f>ROUND(I535*H535,2)</f>
        <v>0</v>
      </c>
      <c r="K535" s="177" t="s">
        <v>137</v>
      </c>
      <c r="L535" s="41"/>
      <c r="M535" s="182" t="s">
        <v>28</v>
      </c>
      <c r="N535" s="183" t="s">
        <v>47</v>
      </c>
      <c r="O535" s="66"/>
      <c r="P535" s="184">
        <f>O535*H535</f>
        <v>0</v>
      </c>
      <c r="Q535" s="184">
        <v>2.7E-4</v>
      </c>
      <c r="R535" s="184">
        <f>Q535*H535</f>
        <v>1.3130100000000001E-3</v>
      </c>
      <c r="S535" s="184">
        <v>0</v>
      </c>
      <c r="T535" s="185">
        <f>S535*H535</f>
        <v>0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86" t="s">
        <v>231</v>
      </c>
      <c r="AT535" s="186" t="s">
        <v>133</v>
      </c>
      <c r="AU535" s="186" t="s">
        <v>86</v>
      </c>
      <c r="AY535" s="19" t="s">
        <v>131</v>
      </c>
      <c r="BE535" s="187">
        <f>IF(N535="základní",J535,0)</f>
        <v>0</v>
      </c>
      <c r="BF535" s="187">
        <f>IF(N535="snížená",J535,0)</f>
        <v>0</v>
      </c>
      <c r="BG535" s="187">
        <f>IF(N535="zákl. přenesená",J535,0)</f>
        <v>0</v>
      </c>
      <c r="BH535" s="187">
        <f>IF(N535="sníž. přenesená",J535,0)</f>
        <v>0</v>
      </c>
      <c r="BI535" s="187">
        <f>IF(N535="nulová",J535,0)</f>
        <v>0</v>
      </c>
      <c r="BJ535" s="19" t="s">
        <v>84</v>
      </c>
      <c r="BK535" s="187">
        <f>ROUND(I535*H535,2)</f>
        <v>0</v>
      </c>
      <c r="BL535" s="19" t="s">
        <v>231</v>
      </c>
      <c r="BM535" s="186" t="s">
        <v>1374</v>
      </c>
    </row>
    <row r="536" spans="1:65" s="14" customFormat="1" ht="22.5" x14ac:dyDescent="0.2">
      <c r="B536" s="199"/>
      <c r="C536" s="200"/>
      <c r="D536" s="190" t="s">
        <v>140</v>
      </c>
      <c r="E536" s="201" t="s">
        <v>28</v>
      </c>
      <c r="F536" s="202" t="s">
        <v>1375</v>
      </c>
      <c r="G536" s="200"/>
      <c r="H536" s="203">
        <v>4.8630000000000004</v>
      </c>
      <c r="I536" s="204"/>
      <c r="J536" s="200"/>
      <c r="K536" s="200"/>
      <c r="L536" s="205"/>
      <c r="M536" s="206"/>
      <c r="N536" s="207"/>
      <c r="O536" s="207"/>
      <c r="P536" s="207"/>
      <c r="Q536" s="207"/>
      <c r="R536" s="207"/>
      <c r="S536" s="207"/>
      <c r="T536" s="208"/>
      <c r="AT536" s="209" t="s">
        <v>140</v>
      </c>
      <c r="AU536" s="209" t="s">
        <v>86</v>
      </c>
      <c r="AV536" s="14" t="s">
        <v>86</v>
      </c>
      <c r="AW536" s="14" t="s">
        <v>36</v>
      </c>
      <c r="AX536" s="14" t="s">
        <v>84</v>
      </c>
      <c r="AY536" s="209" t="s">
        <v>131</v>
      </c>
    </row>
    <row r="537" spans="1:65" s="2" customFormat="1" ht="24" x14ac:dyDescent="0.2">
      <c r="A537" s="36"/>
      <c r="B537" s="37"/>
      <c r="C537" s="221" t="s">
        <v>1376</v>
      </c>
      <c r="D537" s="221" t="s">
        <v>157</v>
      </c>
      <c r="E537" s="222" t="s">
        <v>1377</v>
      </c>
      <c r="F537" s="223" t="s">
        <v>1378</v>
      </c>
      <c r="G537" s="224" t="s">
        <v>136</v>
      </c>
      <c r="H537" s="225">
        <v>4.8630000000000004</v>
      </c>
      <c r="I537" s="226"/>
      <c r="J537" s="227">
        <f>ROUND(I537*H537,2)</f>
        <v>0</v>
      </c>
      <c r="K537" s="223" t="s">
        <v>137</v>
      </c>
      <c r="L537" s="228"/>
      <c r="M537" s="229" t="s">
        <v>28</v>
      </c>
      <c r="N537" s="230" t="s">
        <v>47</v>
      </c>
      <c r="O537" s="66"/>
      <c r="P537" s="184">
        <f>O537*H537</f>
        <v>0</v>
      </c>
      <c r="Q537" s="184">
        <v>3.6810000000000002E-2</v>
      </c>
      <c r="R537" s="184">
        <f>Q537*H537</f>
        <v>0.17900703000000004</v>
      </c>
      <c r="S537" s="184">
        <v>0</v>
      </c>
      <c r="T537" s="185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86" t="s">
        <v>354</v>
      </c>
      <c r="AT537" s="186" t="s">
        <v>157</v>
      </c>
      <c r="AU537" s="186" t="s">
        <v>86</v>
      </c>
      <c r="AY537" s="19" t="s">
        <v>131</v>
      </c>
      <c r="BE537" s="187">
        <f>IF(N537="základní",J537,0)</f>
        <v>0</v>
      </c>
      <c r="BF537" s="187">
        <f>IF(N537="snížená",J537,0)</f>
        <v>0</v>
      </c>
      <c r="BG537" s="187">
        <f>IF(N537="zákl. přenesená",J537,0)</f>
        <v>0</v>
      </c>
      <c r="BH537" s="187">
        <f>IF(N537="sníž. přenesená",J537,0)</f>
        <v>0</v>
      </c>
      <c r="BI537" s="187">
        <f>IF(N537="nulová",J537,0)</f>
        <v>0</v>
      </c>
      <c r="BJ537" s="19" t="s">
        <v>84</v>
      </c>
      <c r="BK537" s="187">
        <f>ROUND(I537*H537,2)</f>
        <v>0</v>
      </c>
      <c r="BL537" s="19" t="s">
        <v>231</v>
      </c>
      <c r="BM537" s="186" t="s">
        <v>1379</v>
      </c>
    </row>
    <row r="538" spans="1:65" s="2" customFormat="1" ht="33" customHeight="1" x14ac:dyDescent="0.2">
      <c r="A538" s="36"/>
      <c r="B538" s="37"/>
      <c r="C538" s="175" t="s">
        <v>1380</v>
      </c>
      <c r="D538" s="175" t="s">
        <v>133</v>
      </c>
      <c r="E538" s="176" t="s">
        <v>1381</v>
      </c>
      <c r="F538" s="177" t="s">
        <v>1382</v>
      </c>
      <c r="G538" s="178" t="s">
        <v>136</v>
      </c>
      <c r="H538" s="179">
        <v>26.1</v>
      </c>
      <c r="I538" s="180"/>
      <c r="J538" s="181">
        <f>ROUND(I538*H538,2)</f>
        <v>0</v>
      </c>
      <c r="K538" s="177" t="s">
        <v>137</v>
      </c>
      <c r="L538" s="41"/>
      <c r="M538" s="182" t="s">
        <v>28</v>
      </c>
      <c r="N538" s="183" t="s">
        <v>47</v>
      </c>
      <c r="O538" s="66"/>
      <c r="P538" s="184">
        <f>O538*H538</f>
        <v>0</v>
      </c>
      <c r="Q538" s="184">
        <v>2.5999999999999998E-4</v>
      </c>
      <c r="R538" s="184">
        <f>Q538*H538</f>
        <v>6.7859999999999995E-3</v>
      </c>
      <c r="S538" s="184">
        <v>0</v>
      </c>
      <c r="T538" s="185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86" t="s">
        <v>231</v>
      </c>
      <c r="AT538" s="186" t="s">
        <v>133</v>
      </c>
      <c r="AU538" s="186" t="s">
        <v>86</v>
      </c>
      <c r="AY538" s="19" t="s">
        <v>131</v>
      </c>
      <c r="BE538" s="187">
        <f>IF(N538="základní",J538,0)</f>
        <v>0</v>
      </c>
      <c r="BF538" s="187">
        <f>IF(N538="snížená",J538,0)</f>
        <v>0</v>
      </c>
      <c r="BG538" s="187">
        <f>IF(N538="zákl. přenesená",J538,0)</f>
        <v>0</v>
      </c>
      <c r="BH538" s="187">
        <f>IF(N538="sníž. přenesená",J538,0)</f>
        <v>0</v>
      </c>
      <c r="BI538" s="187">
        <f>IF(N538="nulová",J538,0)</f>
        <v>0</v>
      </c>
      <c r="BJ538" s="19" t="s">
        <v>84</v>
      </c>
      <c r="BK538" s="187">
        <f>ROUND(I538*H538,2)</f>
        <v>0</v>
      </c>
      <c r="BL538" s="19" t="s">
        <v>231</v>
      </c>
      <c r="BM538" s="186" t="s">
        <v>1383</v>
      </c>
    </row>
    <row r="539" spans="1:65" s="14" customFormat="1" ht="22.5" x14ac:dyDescent="0.2">
      <c r="B539" s="199"/>
      <c r="C539" s="200"/>
      <c r="D539" s="190" t="s">
        <v>140</v>
      </c>
      <c r="E539" s="201" t="s">
        <v>28</v>
      </c>
      <c r="F539" s="202" t="s">
        <v>1384</v>
      </c>
      <c r="G539" s="200"/>
      <c r="H539" s="203">
        <v>26.1</v>
      </c>
      <c r="I539" s="204"/>
      <c r="J539" s="200"/>
      <c r="K539" s="200"/>
      <c r="L539" s="205"/>
      <c r="M539" s="206"/>
      <c r="N539" s="207"/>
      <c r="O539" s="207"/>
      <c r="P539" s="207"/>
      <c r="Q539" s="207"/>
      <c r="R539" s="207"/>
      <c r="S539" s="207"/>
      <c r="T539" s="208"/>
      <c r="AT539" s="209" t="s">
        <v>140</v>
      </c>
      <c r="AU539" s="209" t="s">
        <v>86</v>
      </c>
      <c r="AV539" s="14" t="s">
        <v>86</v>
      </c>
      <c r="AW539" s="14" t="s">
        <v>36</v>
      </c>
      <c r="AX539" s="14" t="s">
        <v>84</v>
      </c>
      <c r="AY539" s="209" t="s">
        <v>131</v>
      </c>
    </row>
    <row r="540" spans="1:65" s="2" customFormat="1" ht="24" x14ac:dyDescent="0.2">
      <c r="A540" s="36"/>
      <c r="B540" s="37"/>
      <c r="C540" s="221" t="s">
        <v>1385</v>
      </c>
      <c r="D540" s="221" t="s">
        <v>157</v>
      </c>
      <c r="E540" s="222" t="s">
        <v>1386</v>
      </c>
      <c r="F540" s="223" t="s">
        <v>1387</v>
      </c>
      <c r="G540" s="224" t="s">
        <v>136</v>
      </c>
      <c r="H540" s="225">
        <v>24</v>
      </c>
      <c r="I540" s="226"/>
      <c r="J540" s="227">
        <f>ROUND(I540*H540,2)</f>
        <v>0</v>
      </c>
      <c r="K540" s="223" t="s">
        <v>137</v>
      </c>
      <c r="L540" s="228"/>
      <c r="M540" s="229" t="s">
        <v>28</v>
      </c>
      <c r="N540" s="230" t="s">
        <v>47</v>
      </c>
      <c r="O540" s="66"/>
      <c r="P540" s="184">
        <f>O540*H540</f>
        <v>0</v>
      </c>
      <c r="Q540" s="184">
        <v>3.6110000000000003E-2</v>
      </c>
      <c r="R540" s="184">
        <f>Q540*H540</f>
        <v>0.86664000000000008</v>
      </c>
      <c r="S540" s="184">
        <v>0</v>
      </c>
      <c r="T540" s="185">
        <f>S540*H540</f>
        <v>0</v>
      </c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R540" s="186" t="s">
        <v>354</v>
      </c>
      <c r="AT540" s="186" t="s">
        <v>157</v>
      </c>
      <c r="AU540" s="186" t="s">
        <v>86</v>
      </c>
      <c r="AY540" s="19" t="s">
        <v>131</v>
      </c>
      <c r="BE540" s="187">
        <f>IF(N540="základní",J540,0)</f>
        <v>0</v>
      </c>
      <c r="BF540" s="187">
        <f>IF(N540="snížená",J540,0)</f>
        <v>0</v>
      </c>
      <c r="BG540" s="187">
        <f>IF(N540="zákl. přenesená",J540,0)</f>
        <v>0</v>
      </c>
      <c r="BH540" s="187">
        <f>IF(N540="sníž. přenesená",J540,0)</f>
        <v>0</v>
      </c>
      <c r="BI540" s="187">
        <f>IF(N540="nulová",J540,0)</f>
        <v>0</v>
      </c>
      <c r="BJ540" s="19" t="s">
        <v>84</v>
      </c>
      <c r="BK540" s="187">
        <f>ROUND(I540*H540,2)</f>
        <v>0</v>
      </c>
      <c r="BL540" s="19" t="s">
        <v>231</v>
      </c>
      <c r="BM540" s="186" t="s">
        <v>1388</v>
      </c>
    </row>
    <row r="541" spans="1:65" s="2" customFormat="1" ht="24" x14ac:dyDescent="0.2">
      <c r="A541" s="36"/>
      <c r="B541" s="37"/>
      <c r="C541" s="221" t="s">
        <v>1389</v>
      </c>
      <c r="D541" s="221" t="s">
        <v>157</v>
      </c>
      <c r="E541" s="222" t="s">
        <v>1390</v>
      </c>
      <c r="F541" s="223" t="s">
        <v>1391</v>
      </c>
      <c r="G541" s="224" t="s">
        <v>136</v>
      </c>
      <c r="H541" s="225">
        <v>2.1</v>
      </c>
      <c r="I541" s="226"/>
      <c r="J541" s="227">
        <f>ROUND(I541*H541,2)</f>
        <v>0</v>
      </c>
      <c r="K541" s="223" t="s">
        <v>28</v>
      </c>
      <c r="L541" s="228"/>
      <c r="M541" s="229" t="s">
        <v>28</v>
      </c>
      <c r="N541" s="230" t="s">
        <v>47</v>
      </c>
      <c r="O541" s="66"/>
      <c r="P541" s="184">
        <f>O541*H541</f>
        <v>0</v>
      </c>
      <c r="Q541" s="184">
        <v>3.6110000000000003E-2</v>
      </c>
      <c r="R541" s="184">
        <f>Q541*H541</f>
        <v>7.583100000000001E-2</v>
      </c>
      <c r="S541" s="184">
        <v>0</v>
      </c>
      <c r="T541" s="185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86" t="s">
        <v>354</v>
      </c>
      <c r="AT541" s="186" t="s">
        <v>157</v>
      </c>
      <c r="AU541" s="186" t="s">
        <v>86</v>
      </c>
      <c r="AY541" s="19" t="s">
        <v>131</v>
      </c>
      <c r="BE541" s="187">
        <f>IF(N541="základní",J541,0)</f>
        <v>0</v>
      </c>
      <c r="BF541" s="187">
        <f>IF(N541="snížená",J541,0)</f>
        <v>0</v>
      </c>
      <c r="BG541" s="187">
        <f>IF(N541="zákl. přenesená",J541,0)</f>
        <v>0</v>
      </c>
      <c r="BH541" s="187">
        <f>IF(N541="sníž. přenesená",J541,0)</f>
        <v>0</v>
      </c>
      <c r="BI541" s="187">
        <f>IF(N541="nulová",J541,0)</f>
        <v>0</v>
      </c>
      <c r="BJ541" s="19" t="s">
        <v>84</v>
      </c>
      <c r="BK541" s="187">
        <f>ROUND(I541*H541,2)</f>
        <v>0</v>
      </c>
      <c r="BL541" s="19" t="s">
        <v>231</v>
      </c>
      <c r="BM541" s="186" t="s">
        <v>1392</v>
      </c>
    </row>
    <row r="542" spans="1:65" s="14" customFormat="1" x14ac:dyDescent="0.2">
      <c r="B542" s="199"/>
      <c r="C542" s="200"/>
      <c r="D542" s="190" t="s">
        <v>140</v>
      </c>
      <c r="E542" s="201" t="s">
        <v>28</v>
      </c>
      <c r="F542" s="202" t="s">
        <v>1393</v>
      </c>
      <c r="G542" s="200"/>
      <c r="H542" s="203">
        <v>2.1</v>
      </c>
      <c r="I542" s="204"/>
      <c r="J542" s="200"/>
      <c r="K542" s="200"/>
      <c r="L542" s="205"/>
      <c r="M542" s="206"/>
      <c r="N542" s="207"/>
      <c r="O542" s="207"/>
      <c r="P542" s="207"/>
      <c r="Q542" s="207"/>
      <c r="R542" s="207"/>
      <c r="S542" s="207"/>
      <c r="T542" s="208"/>
      <c r="AT542" s="209" t="s">
        <v>140</v>
      </c>
      <c r="AU542" s="209" t="s">
        <v>86</v>
      </c>
      <c r="AV542" s="14" t="s">
        <v>86</v>
      </c>
      <c r="AW542" s="14" t="s">
        <v>36</v>
      </c>
      <c r="AX542" s="14" t="s">
        <v>84</v>
      </c>
      <c r="AY542" s="209" t="s">
        <v>131</v>
      </c>
    </row>
    <row r="543" spans="1:65" s="2" customFormat="1" ht="24" x14ac:dyDescent="0.2">
      <c r="A543" s="36"/>
      <c r="B543" s="37"/>
      <c r="C543" s="175" t="s">
        <v>1394</v>
      </c>
      <c r="D543" s="175" t="s">
        <v>133</v>
      </c>
      <c r="E543" s="176" t="s">
        <v>1395</v>
      </c>
      <c r="F543" s="177" t="s">
        <v>1396</v>
      </c>
      <c r="G543" s="178" t="s">
        <v>352</v>
      </c>
      <c r="H543" s="179">
        <v>7</v>
      </c>
      <c r="I543" s="180"/>
      <c r="J543" s="181">
        <f>ROUND(I543*H543,2)</f>
        <v>0</v>
      </c>
      <c r="K543" s="177" t="s">
        <v>137</v>
      </c>
      <c r="L543" s="41"/>
      <c r="M543" s="182" t="s">
        <v>28</v>
      </c>
      <c r="N543" s="183" t="s">
        <v>47</v>
      </c>
      <c r="O543" s="66"/>
      <c r="P543" s="184">
        <f>O543*H543</f>
        <v>0</v>
      </c>
      <c r="Q543" s="184">
        <v>2.5999999999999998E-4</v>
      </c>
      <c r="R543" s="184">
        <f>Q543*H543</f>
        <v>1.8199999999999998E-3</v>
      </c>
      <c r="S543" s="184">
        <v>0</v>
      </c>
      <c r="T543" s="185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86" t="s">
        <v>231</v>
      </c>
      <c r="AT543" s="186" t="s">
        <v>133</v>
      </c>
      <c r="AU543" s="186" t="s">
        <v>86</v>
      </c>
      <c r="AY543" s="19" t="s">
        <v>131</v>
      </c>
      <c r="BE543" s="187">
        <f>IF(N543="základní",J543,0)</f>
        <v>0</v>
      </c>
      <c r="BF543" s="187">
        <f>IF(N543="snížená",J543,0)</f>
        <v>0</v>
      </c>
      <c r="BG543" s="187">
        <f>IF(N543="zákl. přenesená",J543,0)</f>
        <v>0</v>
      </c>
      <c r="BH543" s="187">
        <f>IF(N543="sníž. přenesená",J543,0)</f>
        <v>0</v>
      </c>
      <c r="BI543" s="187">
        <f>IF(N543="nulová",J543,0)</f>
        <v>0</v>
      </c>
      <c r="BJ543" s="19" t="s">
        <v>84</v>
      </c>
      <c r="BK543" s="187">
        <f>ROUND(I543*H543,2)</f>
        <v>0</v>
      </c>
      <c r="BL543" s="19" t="s">
        <v>231</v>
      </c>
      <c r="BM543" s="186" t="s">
        <v>1397</v>
      </c>
    </row>
    <row r="544" spans="1:65" s="14" customFormat="1" x14ac:dyDescent="0.2">
      <c r="B544" s="199"/>
      <c r="C544" s="200"/>
      <c r="D544" s="190" t="s">
        <v>140</v>
      </c>
      <c r="E544" s="201" t="s">
        <v>28</v>
      </c>
      <c r="F544" s="202" t="s">
        <v>1398</v>
      </c>
      <c r="G544" s="200"/>
      <c r="H544" s="203">
        <v>7</v>
      </c>
      <c r="I544" s="204"/>
      <c r="J544" s="200"/>
      <c r="K544" s="200"/>
      <c r="L544" s="205"/>
      <c r="M544" s="206"/>
      <c r="N544" s="207"/>
      <c r="O544" s="207"/>
      <c r="P544" s="207"/>
      <c r="Q544" s="207"/>
      <c r="R544" s="207"/>
      <c r="S544" s="207"/>
      <c r="T544" s="208"/>
      <c r="AT544" s="209" t="s">
        <v>140</v>
      </c>
      <c r="AU544" s="209" t="s">
        <v>86</v>
      </c>
      <c r="AV544" s="14" t="s">
        <v>86</v>
      </c>
      <c r="AW544" s="14" t="s">
        <v>36</v>
      </c>
      <c r="AX544" s="14" t="s">
        <v>84</v>
      </c>
      <c r="AY544" s="209" t="s">
        <v>131</v>
      </c>
    </row>
    <row r="545" spans="1:65" s="2" customFormat="1" ht="24" x14ac:dyDescent="0.2">
      <c r="A545" s="36"/>
      <c r="B545" s="37"/>
      <c r="C545" s="175" t="s">
        <v>1399</v>
      </c>
      <c r="D545" s="175" t="s">
        <v>133</v>
      </c>
      <c r="E545" s="176" t="s">
        <v>1400</v>
      </c>
      <c r="F545" s="177" t="s">
        <v>1401</v>
      </c>
      <c r="G545" s="178" t="s">
        <v>352</v>
      </c>
      <c r="H545" s="179">
        <v>7</v>
      </c>
      <c r="I545" s="180"/>
      <c r="J545" s="181">
        <f>ROUND(I545*H545,2)</f>
        <v>0</v>
      </c>
      <c r="K545" s="177" t="s">
        <v>137</v>
      </c>
      <c r="L545" s="41"/>
      <c r="M545" s="182" t="s">
        <v>28</v>
      </c>
      <c r="N545" s="183" t="s">
        <v>47</v>
      </c>
      <c r="O545" s="66"/>
      <c r="P545" s="184">
        <f>O545*H545</f>
        <v>0</v>
      </c>
      <c r="Q545" s="184">
        <v>2.7E-4</v>
      </c>
      <c r="R545" s="184">
        <f>Q545*H545</f>
        <v>1.89E-3</v>
      </c>
      <c r="S545" s="184">
        <v>0</v>
      </c>
      <c r="T545" s="185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86" t="s">
        <v>231</v>
      </c>
      <c r="AT545" s="186" t="s">
        <v>133</v>
      </c>
      <c r="AU545" s="186" t="s">
        <v>86</v>
      </c>
      <c r="AY545" s="19" t="s">
        <v>131</v>
      </c>
      <c r="BE545" s="187">
        <f>IF(N545="základní",J545,0)</f>
        <v>0</v>
      </c>
      <c r="BF545" s="187">
        <f>IF(N545="snížená",J545,0)</f>
        <v>0</v>
      </c>
      <c r="BG545" s="187">
        <f>IF(N545="zákl. přenesená",J545,0)</f>
        <v>0</v>
      </c>
      <c r="BH545" s="187">
        <f>IF(N545="sníž. přenesená",J545,0)</f>
        <v>0</v>
      </c>
      <c r="BI545" s="187">
        <f>IF(N545="nulová",J545,0)</f>
        <v>0</v>
      </c>
      <c r="BJ545" s="19" t="s">
        <v>84</v>
      </c>
      <c r="BK545" s="187">
        <f>ROUND(I545*H545,2)</f>
        <v>0</v>
      </c>
      <c r="BL545" s="19" t="s">
        <v>231</v>
      </c>
      <c r="BM545" s="186" t="s">
        <v>1402</v>
      </c>
    </row>
    <row r="546" spans="1:65" s="14" customFormat="1" x14ac:dyDescent="0.2">
      <c r="B546" s="199"/>
      <c r="C546" s="200"/>
      <c r="D546" s="190" t="s">
        <v>140</v>
      </c>
      <c r="E546" s="201" t="s">
        <v>28</v>
      </c>
      <c r="F546" s="202" t="s">
        <v>1398</v>
      </c>
      <c r="G546" s="200"/>
      <c r="H546" s="203">
        <v>7</v>
      </c>
      <c r="I546" s="204"/>
      <c r="J546" s="200"/>
      <c r="K546" s="200"/>
      <c r="L546" s="205"/>
      <c r="M546" s="206"/>
      <c r="N546" s="207"/>
      <c r="O546" s="207"/>
      <c r="P546" s="207"/>
      <c r="Q546" s="207"/>
      <c r="R546" s="207"/>
      <c r="S546" s="207"/>
      <c r="T546" s="208"/>
      <c r="AT546" s="209" t="s">
        <v>140</v>
      </c>
      <c r="AU546" s="209" t="s">
        <v>86</v>
      </c>
      <c r="AV546" s="14" t="s">
        <v>86</v>
      </c>
      <c r="AW546" s="14" t="s">
        <v>36</v>
      </c>
      <c r="AX546" s="14" t="s">
        <v>84</v>
      </c>
      <c r="AY546" s="209" t="s">
        <v>131</v>
      </c>
    </row>
    <row r="547" spans="1:65" s="2" customFormat="1" ht="21.75" customHeight="1" x14ac:dyDescent="0.2">
      <c r="A547" s="36"/>
      <c r="B547" s="37"/>
      <c r="C547" s="221" t="s">
        <v>1403</v>
      </c>
      <c r="D547" s="221" t="s">
        <v>157</v>
      </c>
      <c r="E547" s="222" t="s">
        <v>1404</v>
      </c>
      <c r="F547" s="223" t="s">
        <v>1405</v>
      </c>
      <c r="G547" s="224" t="s">
        <v>136</v>
      </c>
      <c r="H547" s="225">
        <v>3.9380000000000002</v>
      </c>
      <c r="I547" s="226"/>
      <c r="J547" s="227">
        <f>ROUND(I547*H547,2)</f>
        <v>0</v>
      </c>
      <c r="K547" s="223" t="s">
        <v>137</v>
      </c>
      <c r="L547" s="228"/>
      <c r="M547" s="229" t="s">
        <v>28</v>
      </c>
      <c r="N547" s="230" t="s">
        <v>47</v>
      </c>
      <c r="O547" s="66"/>
      <c r="P547" s="184">
        <f>O547*H547</f>
        <v>0</v>
      </c>
      <c r="Q547" s="184">
        <v>4.0280000000000003E-2</v>
      </c>
      <c r="R547" s="184">
        <f>Q547*H547</f>
        <v>0.15862264000000001</v>
      </c>
      <c r="S547" s="184">
        <v>0</v>
      </c>
      <c r="T547" s="185">
        <f>S547*H547</f>
        <v>0</v>
      </c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R547" s="186" t="s">
        <v>354</v>
      </c>
      <c r="AT547" s="186" t="s">
        <v>157</v>
      </c>
      <c r="AU547" s="186" t="s">
        <v>86</v>
      </c>
      <c r="AY547" s="19" t="s">
        <v>131</v>
      </c>
      <c r="BE547" s="187">
        <f>IF(N547="základní",J547,0)</f>
        <v>0</v>
      </c>
      <c r="BF547" s="187">
        <f>IF(N547="snížená",J547,0)</f>
        <v>0</v>
      </c>
      <c r="BG547" s="187">
        <f>IF(N547="zákl. přenesená",J547,0)</f>
        <v>0</v>
      </c>
      <c r="BH547" s="187">
        <f>IF(N547="sníž. přenesená",J547,0)</f>
        <v>0</v>
      </c>
      <c r="BI547" s="187">
        <f>IF(N547="nulová",J547,0)</f>
        <v>0</v>
      </c>
      <c r="BJ547" s="19" t="s">
        <v>84</v>
      </c>
      <c r="BK547" s="187">
        <f>ROUND(I547*H547,2)</f>
        <v>0</v>
      </c>
      <c r="BL547" s="19" t="s">
        <v>231</v>
      </c>
      <c r="BM547" s="186" t="s">
        <v>1406</v>
      </c>
    </row>
    <row r="548" spans="1:65" s="14" customFormat="1" x14ac:dyDescent="0.2">
      <c r="B548" s="199"/>
      <c r="C548" s="200"/>
      <c r="D548" s="190" t="s">
        <v>140</v>
      </c>
      <c r="E548" s="201" t="s">
        <v>28</v>
      </c>
      <c r="F548" s="202" t="s">
        <v>1407</v>
      </c>
      <c r="G548" s="200"/>
      <c r="H548" s="203">
        <v>3.9380000000000002</v>
      </c>
      <c r="I548" s="204"/>
      <c r="J548" s="200"/>
      <c r="K548" s="200"/>
      <c r="L548" s="205"/>
      <c r="M548" s="206"/>
      <c r="N548" s="207"/>
      <c r="O548" s="207"/>
      <c r="P548" s="207"/>
      <c r="Q548" s="207"/>
      <c r="R548" s="207"/>
      <c r="S548" s="207"/>
      <c r="T548" s="208"/>
      <c r="AT548" s="209" t="s">
        <v>140</v>
      </c>
      <c r="AU548" s="209" t="s">
        <v>86</v>
      </c>
      <c r="AV548" s="14" t="s">
        <v>86</v>
      </c>
      <c r="AW548" s="14" t="s">
        <v>36</v>
      </c>
      <c r="AX548" s="14" t="s">
        <v>84</v>
      </c>
      <c r="AY548" s="209" t="s">
        <v>131</v>
      </c>
    </row>
    <row r="549" spans="1:65" s="2" customFormat="1" ht="36" x14ac:dyDescent="0.2">
      <c r="A549" s="36"/>
      <c r="B549" s="37"/>
      <c r="C549" s="175" t="s">
        <v>1408</v>
      </c>
      <c r="D549" s="175" t="s">
        <v>133</v>
      </c>
      <c r="E549" s="176" t="s">
        <v>1409</v>
      </c>
      <c r="F549" s="177" t="s">
        <v>1410</v>
      </c>
      <c r="G549" s="178" t="s">
        <v>148</v>
      </c>
      <c r="H549" s="179">
        <v>89.2</v>
      </c>
      <c r="I549" s="180"/>
      <c r="J549" s="181">
        <f>ROUND(I549*H549,2)</f>
        <v>0</v>
      </c>
      <c r="K549" s="177" t="s">
        <v>137</v>
      </c>
      <c r="L549" s="41"/>
      <c r="M549" s="182" t="s">
        <v>28</v>
      </c>
      <c r="N549" s="183" t="s">
        <v>47</v>
      </c>
      <c r="O549" s="66"/>
      <c r="P549" s="184">
        <f>O549*H549</f>
        <v>0</v>
      </c>
      <c r="Q549" s="184">
        <v>2.7999999999999998E-4</v>
      </c>
      <c r="R549" s="184">
        <f>Q549*H549</f>
        <v>2.4975999999999998E-2</v>
      </c>
      <c r="S549" s="184">
        <v>0</v>
      </c>
      <c r="T549" s="185">
        <f>S549*H549</f>
        <v>0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86" t="s">
        <v>231</v>
      </c>
      <c r="AT549" s="186" t="s">
        <v>133</v>
      </c>
      <c r="AU549" s="186" t="s">
        <v>86</v>
      </c>
      <c r="AY549" s="19" t="s">
        <v>131</v>
      </c>
      <c r="BE549" s="187">
        <f>IF(N549="základní",J549,0)</f>
        <v>0</v>
      </c>
      <c r="BF549" s="187">
        <f>IF(N549="snížená",J549,0)</f>
        <v>0</v>
      </c>
      <c r="BG549" s="187">
        <f>IF(N549="zákl. přenesená",J549,0)</f>
        <v>0</v>
      </c>
      <c r="BH549" s="187">
        <f>IF(N549="sníž. přenesená",J549,0)</f>
        <v>0</v>
      </c>
      <c r="BI549" s="187">
        <f>IF(N549="nulová",J549,0)</f>
        <v>0</v>
      </c>
      <c r="BJ549" s="19" t="s">
        <v>84</v>
      </c>
      <c r="BK549" s="187">
        <f>ROUND(I549*H549,2)</f>
        <v>0</v>
      </c>
      <c r="BL549" s="19" t="s">
        <v>231</v>
      </c>
      <c r="BM549" s="186" t="s">
        <v>1411</v>
      </c>
    </row>
    <row r="550" spans="1:65" s="14" customFormat="1" ht="22.5" x14ac:dyDescent="0.2">
      <c r="B550" s="199"/>
      <c r="C550" s="200"/>
      <c r="D550" s="190" t="s">
        <v>140</v>
      </c>
      <c r="E550" s="201" t="s">
        <v>28</v>
      </c>
      <c r="F550" s="202" t="s">
        <v>1412</v>
      </c>
      <c r="G550" s="200"/>
      <c r="H550" s="203">
        <v>89.2</v>
      </c>
      <c r="I550" s="204"/>
      <c r="J550" s="200"/>
      <c r="K550" s="200"/>
      <c r="L550" s="205"/>
      <c r="M550" s="206"/>
      <c r="N550" s="207"/>
      <c r="O550" s="207"/>
      <c r="P550" s="207"/>
      <c r="Q550" s="207"/>
      <c r="R550" s="207"/>
      <c r="S550" s="207"/>
      <c r="T550" s="208"/>
      <c r="AT550" s="209" t="s">
        <v>140</v>
      </c>
      <c r="AU550" s="209" t="s">
        <v>86</v>
      </c>
      <c r="AV550" s="14" t="s">
        <v>86</v>
      </c>
      <c r="AW550" s="14" t="s">
        <v>36</v>
      </c>
      <c r="AX550" s="14" t="s">
        <v>84</v>
      </c>
      <c r="AY550" s="209" t="s">
        <v>131</v>
      </c>
    </row>
    <row r="551" spans="1:65" s="2" customFormat="1" ht="36" x14ac:dyDescent="0.2">
      <c r="A551" s="36"/>
      <c r="B551" s="37"/>
      <c r="C551" s="175" t="s">
        <v>1413</v>
      </c>
      <c r="D551" s="175" t="s">
        <v>133</v>
      </c>
      <c r="E551" s="176" t="s">
        <v>1414</v>
      </c>
      <c r="F551" s="177" t="s">
        <v>1415</v>
      </c>
      <c r="G551" s="178" t="s">
        <v>352</v>
      </c>
      <c r="H551" s="179">
        <v>8</v>
      </c>
      <c r="I551" s="180"/>
      <c r="J551" s="181">
        <f>ROUND(I551*H551,2)</f>
        <v>0</v>
      </c>
      <c r="K551" s="177" t="s">
        <v>137</v>
      </c>
      <c r="L551" s="41"/>
      <c r="M551" s="182" t="s">
        <v>28</v>
      </c>
      <c r="N551" s="183" t="s">
        <v>47</v>
      </c>
      <c r="O551" s="66"/>
      <c r="P551" s="184">
        <f>O551*H551</f>
        <v>0</v>
      </c>
      <c r="Q551" s="184">
        <v>0</v>
      </c>
      <c r="R551" s="184">
        <f>Q551*H551</f>
        <v>0</v>
      </c>
      <c r="S551" s="184">
        <v>0</v>
      </c>
      <c r="T551" s="185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86" t="s">
        <v>231</v>
      </c>
      <c r="AT551" s="186" t="s">
        <v>133</v>
      </c>
      <c r="AU551" s="186" t="s">
        <v>86</v>
      </c>
      <c r="AY551" s="19" t="s">
        <v>131</v>
      </c>
      <c r="BE551" s="187">
        <f>IF(N551="základní",J551,0)</f>
        <v>0</v>
      </c>
      <c r="BF551" s="187">
        <f>IF(N551="snížená",J551,0)</f>
        <v>0</v>
      </c>
      <c r="BG551" s="187">
        <f>IF(N551="zákl. přenesená",J551,0)</f>
        <v>0</v>
      </c>
      <c r="BH551" s="187">
        <f>IF(N551="sníž. přenesená",J551,0)</f>
        <v>0</v>
      </c>
      <c r="BI551" s="187">
        <f>IF(N551="nulová",J551,0)</f>
        <v>0</v>
      </c>
      <c r="BJ551" s="19" t="s">
        <v>84</v>
      </c>
      <c r="BK551" s="187">
        <f>ROUND(I551*H551,2)</f>
        <v>0</v>
      </c>
      <c r="BL551" s="19" t="s">
        <v>231</v>
      </c>
      <c r="BM551" s="186" t="s">
        <v>1416</v>
      </c>
    </row>
    <row r="552" spans="1:65" s="13" customFormat="1" ht="22.5" x14ac:dyDescent="0.2">
      <c r="B552" s="188"/>
      <c r="C552" s="189"/>
      <c r="D552" s="190" t="s">
        <v>140</v>
      </c>
      <c r="E552" s="191" t="s">
        <v>28</v>
      </c>
      <c r="F552" s="192" t="s">
        <v>1417</v>
      </c>
      <c r="G552" s="189"/>
      <c r="H552" s="191" t="s">
        <v>28</v>
      </c>
      <c r="I552" s="193"/>
      <c r="J552" s="189"/>
      <c r="K552" s="189"/>
      <c r="L552" s="194"/>
      <c r="M552" s="195"/>
      <c r="N552" s="196"/>
      <c r="O552" s="196"/>
      <c r="P552" s="196"/>
      <c r="Q552" s="196"/>
      <c r="R552" s="196"/>
      <c r="S552" s="196"/>
      <c r="T552" s="197"/>
      <c r="AT552" s="198" t="s">
        <v>140</v>
      </c>
      <c r="AU552" s="198" t="s">
        <v>86</v>
      </c>
      <c r="AV552" s="13" t="s">
        <v>84</v>
      </c>
      <c r="AW552" s="13" t="s">
        <v>36</v>
      </c>
      <c r="AX552" s="13" t="s">
        <v>76</v>
      </c>
      <c r="AY552" s="198" t="s">
        <v>131</v>
      </c>
    </row>
    <row r="553" spans="1:65" s="14" customFormat="1" x14ac:dyDescent="0.2">
      <c r="B553" s="199"/>
      <c r="C553" s="200"/>
      <c r="D553" s="190" t="s">
        <v>140</v>
      </c>
      <c r="E553" s="201" t="s">
        <v>28</v>
      </c>
      <c r="F553" s="202" t="s">
        <v>1418</v>
      </c>
      <c r="G553" s="200"/>
      <c r="H553" s="203">
        <v>8</v>
      </c>
      <c r="I553" s="204"/>
      <c r="J553" s="200"/>
      <c r="K553" s="200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140</v>
      </c>
      <c r="AU553" s="209" t="s">
        <v>86</v>
      </c>
      <c r="AV553" s="14" t="s">
        <v>86</v>
      </c>
      <c r="AW553" s="14" t="s">
        <v>36</v>
      </c>
      <c r="AX553" s="14" t="s">
        <v>84</v>
      </c>
      <c r="AY553" s="209" t="s">
        <v>131</v>
      </c>
    </row>
    <row r="554" spans="1:65" s="2" customFormat="1" ht="24" x14ac:dyDescent="0.2">
      <c r="A554" s="36"/>
      <c r="B554" s="37"/>
      <c r="C554" s="221" t="s">
        <v>1419</v>
      </c>
      <c r="D554" s="221" t="s">
        <v>157</v>
      </c>
      <c r="E554" s="222" t="s">
        <v>1420</v>
      </c>
      <c r="F554" s="223" t="s">
        <v>1421</v>
      </c>
      <c r="G554" s="224" t="s">
        <v>352</v>
      </c>
      <c r="H554" s="225">
        <v>1</v>
      </c>
      <c r="I554" s="226"/>
      <c r="J554" s="227">
        <f>ROUND(I554*H554,2)</f>
        <v>0</v>
      </c>
      <c r="K554" s="223" t="s">
        <v>137</v>
      </c>
      <c r="L554" s="228"/>
      <c r="M554" s="229" t="s">
        <v>28</v>
      </c>
      <c r="N554" s="230" t="s">
        <v>47</v>
      </c>
      <c r="O554" s="66"/>
      <c r="P554" s="184">
        <f>O554*H554</f>
        <v>0</v>
      </c>
      <c r="Q554" s="184">
        <v>1.4500000000000001E-2</v>
      </c>
      <c r="R554" s="184">
        <f>Q554*H554</f>
        <v>1.4500000000000001E-2</v>
      </c>
      <c r="S554" s="184">
        <v>0</v>
      </c>
      <c r="T554" s="185">
        <f>S554*H554</f>
        <v>0</v>
      </c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R554" s="186" t="s">
        <v>354</v>
      </c>
      <c r="AT554" s="186" t="s">
        <v>157</v>
      </c>
      <c r="AU554" s="186" t="s">
        <v>86</v>
      </c>
      <c r="AY554" s="19" t="s">
        <v>131</v>
      </c>
      <c r="BE554" s="187">
        <f>IF(N554="základní",J554,0)</f>
        <v>0</v>
      </c>
      <c r="BF554" s="187">
        <f>IF(N554="snížená",J554,0)</f>
        <v>0</v>
      </c>
      <c r="BG554" s="187">
        <f>IF(N554="zákl. přenesená",J554,0)</f>
        <v>0</v>
      </c>
      <c r="BH554" s="187">
        <f>IF(N554="sníž. přenesená",J554,0)</f>
        <v>0</v>
      </c>
      <c r="BI554" s="187">
        <f>IF(N554="nulová",J554,0)</f>
        <v>0</v>
      </c>
      <c r="BJ554" s="19" t="s">
        <v>84</v>
      </c>
      <c r="BK554" s="187">
        <f>ROUND(I554*H554,2)</f>
        <v>0</v>
      </c>
      <c r="BL554" s="19" t="s">
        <v>231</v>
      </c>
      <c r="BM554" s="186" t="s">
        <v>1422</v>
      </c>
    </row>
    <row r="555" spans="1:65" s="13" customFormat="1" ht="22.5" x14ac:dyDescent="0.2">
      <c r="B555" s="188"/>
      <c r="C555" s="189"/>
      <c r="D555" s="190" t="s">
        <v>140</v>
      </c>
      <c r="E555" s="191" t="s">
        <v>28</v>
      </c>
      <c r="F555" s="192" t="s">
        <v>1417</v>
      </c>
      <c r="G555" s="189"/>
      <c r="H555" s="191" t="s">
        <v>28</v>
      </c>
      <c r="I555" s="193"/>
      <c r="J555" s="189"/>
      <c r="K555" s="189"/>
      <c r="L555" s="194"/>
      <c r="M555" s="195"/>
      <c r="N555" s="196"/>
      <c r="O555" s="196"/>
      <c r="P555" s="196"/>
      <c r="Q555" s="196"/>
      <c r="R555" s="196"/>
      <c r="S555" s="196"/>
      <c r="T555" s="197"/>
      <c r="AT555" s="198" t="s">
        <v>140</v>
      </c>
      <c r="AU555" s="198" t="s">
        <v>86</v>
      </c>
      <c r="AV555" s="13" t="s">
        <v>84</v>
      </c>
      <c r="AW555" s="13" t="s">
        <v>36</v>
      </c>
      <c r="AX555" s="13" t="s">
        <v>76</v>
      </c>
      <c r="AY555" s="198" t="s">
        <v>131</v>
      </c>
    </row>
    <row r="556" spans="1:65" s="14" customFormat="1" x14ac:dyDescent="0.2">
      <c r="B556" s="199"/>
      <c r="C556" s="200"/>
      <c r="D556" s="190" t="s">
        <v>140</v>
      </c>
      <c r="E556" s="201" t="s">
        <v>28</v>
      </c>
      <c r="F556" s="202" t="s">
        <v>942</v>
      </c>
      <c r="G556" s="200"/>
      <c r="H556" s="203">
        <v>1</v>
      </c>
      <c r="I556" s="204"/>
      <c r="J556" s="200"/>
      <c r="K556" s="200"/>
      <c r="L556" s="205"/>
      <c r="M556" s="206"/>
      <c r="N556" s="207"/>
      <c r="O556" s="207"/>
      <c r="P556" s="207"/>
      <c r="Q556" s="207"/>
      <c r="R556" s="207"/>
      <c r="S556" s="207"/>
      <c r="T556" s="208"/>
      <c r="AT556" s="209" t="s">
        <v>140</v>
      </c>
      <c r="AU556" s="209" t="s">
        <v>86</v>
      </c>
      <c r="AV556" s="14" t="s">
        <v>86</v>
      </c>
      <c r="AW556" s="14" t="s">
        <v>36</v>
      </c>
      <c r="AX556" s="14" t="s">
        <v>84</v>
      </c>
      <c r="AY556" s="209" t="s">
        <v>131</v>
      </c>
    </row>
    <row r="557" spans="1:65" s="2" customFormat="1" ht="24" x14ac:dyDescent="0.2">
      <c r="A557" s="36"/>
      <c r="B557" s="37"/>
      <c r="C557" s="221" t="s">
        <v>1423</v>
      </c>
      <c r="D557" s="221" t="s">
        <v>157</v>
      </c>
      <c r="E557" s="222" t="s">
        <v>1424</v>
      </c>
      <c r="F557" s="223" t="s">
        <v>1425</v>
      </c>
      <c r="G557" s="224" t="s">
        <v>352</v>
      </c>
      <c r="H557" s="225">
        <v>7</v>
      </c>
      <c r="I557" s="226"/>
      <c r="J557" s="227">
        <f>ROUND(I557*H557,2)</f>
        <v>0</v>
      </c>
      <c r="K557" s="223" t="s">
        <v>137</v>
      </c>
      <c r="L557" s="228"/>
      <c r="M557" s="229" t="s">
        <v>28</v>
      </c>
      <c r="N557" s="230" t="s">
        <v>47</v>
      </c>
      <c r="O557" s="66"/>
      <c r="P557" s="184">
        <f>O557*H557</f>
        <v>0</v>
      </c>
      <c r="Q557" s="184">
        <v>1.6E-2</v>
      </c>
      <c r="R557" s="184">
        <f>Q557*H557</f>
        <v>0.112</v>
      </c>
      <c r="S557" s="184">
        <v>0</v>
      </c>
      <c r="T557" s="185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86" t="s">
        <v>354</v>
      </c>
      <c r="AT557" s="186" t="s">
        <v>157</v>
      </c>
      <c r="AU557" s="186" t="s">
        <v>86</v>
      </c>
      <c r="AY557" s="19" t="s">
        <v>131</v>
      </c>
      <c r="BE557" s="187">
        <f>IF(N557="základní",J557,0)</f>
        <v>0</v>
      </c>
      <c r="BF557" s="187">
        <f>IF(N557="snížená",J557,0)</f>
        <v>0</v>
      </c>
      <c r="BG557" s="187">
        <f>IF(N557="zákl. přenesená",J557,0)</f>
        <v>0</v>
      </c>
      <c r="BH557" s="187">
        <f>IF(N557="sníž. přenesená",J557,0)</f>
        <v>0</v>
      </c>
      <c r="BI557" s="187">
        <f>IF(N557="nulová",J557,0)</f>
        <v>0</v>
      </c>
      <c r="BJ557" s="19" t="s">
        <v>84</v>
      </c>
      <c r="BK557" s="187">
        <f>ROUND(I557*H557,2)</f>
        <v>0</v>
      </c>
      <c r="BL557" s="19" t="s">
        <v>231</v>
      </c>
      <c r="BM557" s="186" t="s">
        <v>1426</v>
      </c>
    </row>
    <row r="558" spans="1:65" s="13" customFormat="1" ht="22.5" x14ac:dyDescent="0.2">
      <c r="B558" s="188"/>
      <c r="C558" s="189"/>
      <c r="D558" s="190" t="s">
        <v>140</v>
      </c>
      <c r="E558" s="191" t="s">
        <v>28</v>
      </c>
      <c r="F558" s="192" t="s">
        <v>1417</v>
      </c>
      <c r="G558" s="189"/>
      <c r="H558" s="191" t="s">
        <v>28</v>
      </c>
      <c r="I558" s="193"/>
      <c r="J558" s="189"/>
      <c r="K558" s="189"/>
      <c r="L558" s="194"/>
      <c r="M558" s="195"/>
      <c r="N558" s="196"/>
      <c r="O558" s="196"/>
      <c r="P558" s="196"/>
      <c r="Q558" s="196"/>
      <c r="R558" s="196"/>
      <c r="S558" s="196"/>
      <c r="T558" s="197"/>
      <c r="AT558" s="198" t="s">
        <v>140</v>
      </c>
      <c r="AU558" s="198" t="s">
        <v>86</v>
      </c>
      <c r="AV558" s="13" t="s">
        <v>84</v>
      </c>
      <c r="AW558" s="13" t="s">
        <v>36</v>
      </c>
      <c r="AX558" s="13" t="s">
        <v>76</v>
      </c>
      <c r="AY558" s="198" t="s">
        <v>131</v>
      </c>
    </row>
    <row r="559" spans="1:65" s="14" customFormat="1" x14ac:dyDescent="0.2">
      <c r="B559" s="199"/>
      <c r="C559" s="200"/>
      <c r="D559" s="190" t="s">
        <v>140</v>
      </c>
      <c r="E559" s="201" t="s">
        <v>28</v>
      </c>
      <c r="F559" s="202" t="s">
        <v>941</v>
      </c>
      <c r="G559" s="200"/>
      <c r="H559" s="203">
        <v>7</v>
      </c>
      <c r="I559" s="204"/>
      <c r="J559" s="200"/>
      <c r="K559" s="200"/>
      <c r="L559" s="205"/>
      <c r="M559" s="206"/>
      <c r="N559" s="207"/>
      <c r="O559" s="207"/>
      <c r="P559" s="207"/>
      <c r="Q559" s="207"/>
      <c r="R559" s="207"/>
      <c r="S559" s="207"/>
      <c r="T559" s="208"/>
      <c r="AT559" s="209" t="s">
        <v>140</v>
      </c>
      <c r="AU559" s="209" t="s">
        <v>86</v>
      </c>
      <c r="AV559" s="14" t="s">
        <v>86</v>
      </c>
      <c r="AW559" s="14" t="s">
        <v>36</v>
      </c>
      <c r="AX559" s="14" t="s">
        <v>84</v>
      </c>
      <c r="AY559" s="209" t="s">
        <v>131</v>
      </c>
    </row>
    <row r="560" spans="1:65" s="2" customFormat="1" ht="36" x14ac:dyDescent="0.2">
      <c r="A560" s="36"/>
      <c r="B560" s="37"/>
      <c r="C560" s="175" t="s">
        <v>1427</v>
      </c>
      <c r="D560" s="175" t="s">
        <v>133</v>
      </c>
      <c r="E560" s="176" t="s">
        <v>1428</v>
      </c>
      <c r="F560" s="177" t="s">
        <v>1429</v>
      </c>
      <c r="G560" s="178" t="s">
        <v>352</v>
      </c>
      <c r="H560" s="179">
        <v>1</v>
      </c>
      <c r="I560" s="180"/>
      <c r="J560" s="181">
        <f>ROUND(I560*H560,2)</f>
        <v>0</v>
      </c>
      <c r="K560" s="177" t="s">
        <v>137</v>
      </c>
      <c r="L560" s="41"/>
      <c r="M560" s="182" t="s">
        <v>28</v>
      </c>
      <c r="N560" s="183" t="s">
        <v>47</v>
      </c>
      <c r="O560" s="66"/>
      <c r="P560" s="184">
        <f>O560*H560</f>
        <v>0</v>
      </c>
      <c r="Q560" s="184">
        <v>0</v>
      </c>
      <c r="R560" s="184">
        <f>Q560*H560</f>
        <v>0</v>
      </c>
      <c r="S560" s="184">
        <v>0</v>
      </c>
      <c r="T560" s="185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86" t="s">
        <v>231</v>
      </c>
      <c r="AT560" s="186" t="s">
        <v>133</v>
      </c>
      <c r="AU560" s="186" t="s">
        <v>86</v>
      </c>
      <c r="AY560" s="19" t="s">
        <v>131</v>
      </c>
      <c r="BE560" s="187">
        <f>IF(N560="základní",J560,0)</f>
        <v>0</v>
      </c>
      <c r="BF560" s="187">
        <f>IF(N560="snížená",J560,0)</f>
        <v>0</v>
      </c>
      <c r="BG560" s="187">
        <f>IF(N560="zákl. přenesená",J560,0)</f>
        <v>0</v>
      </c>
      <c r="BH560" s="187">
        <f>IF(N560="sníž. přenesená",J560,0)</f>
        <v>0</v>
      </c>
      <c r="BI560" s="187">
        <f>IF(N560="nulová",J560,0)</f>
        <v>0</v>
      </c>
      <c r="BJ560" s="19" t="s">
        <v>84</v>
      </c>
      <c r="BK560" s="187">
        <f>ROUND(I560*H560,2)</f>
        <v>0</v>
      </c>
      <c r="BL560" s="19" t="s">
        <v>231</v>
      </c>
      <c r="BM560" s="186" t="s">
        <v>1430</v>
      </c>
    </row>
    <row r="561" spans="1:65" s="13" customFormat="1" ht="22.5" x14ac:dyDescent="0.2">
      <c r="B561" s="188"/>
      <c r="C561" s="189"/>
      <c r="D561" s="190" t="s">
        <v>140</v>
      </c>
      <c r="E561" s="191" t="s">
        <v>28</v>
      </c>
      <c r="F561" s="192" t="s">
        <v>1417</v>
      </c>
      <c r="G561" s="189"/>
      <c r="H561" s="191" t="s">
        <v>28</v>
      </c>
      <c r="I561" s="193"/>
      <c r="J561" s="189"/>
      <c r="K561" s="189"/>
      <c r="L561" s="194"/>
      <c r="M561" s="195"/>
      <c r="N561" s="196"/>
      <c r="O561" s="196"/>
      <c r="P561" s="196"/>
      <c r="Q561" s="196"/>
      <c r="R561" s="196"/>
      <c r="S561" s="196"/>
      <c r="T561" s="197"/>
      <c r="AT561" s="198" t="s">
        <v>140</v>
      </c>
      <c r="AU561" s="198" t="s">
        <v>86</v>
      </c>
      <c r="AV561" s="13" t="s">
        <v>84</v>
      </c>
      <c r="AW561" s="13" t="s">
        <v>36</v>
      </c>
      <c r="AX561" s="13" t="s">
        <v>76</v>
      </c>
      <c r="AY561" s="198" t="s">
        <v>131</v>
      </c>
    </row>
    <row r="562" spans="1:65" s="14" customFormat="1" x14ac:dyDescent="0.2">
      <c r="B562" s="199"/>
      <c r="C562" s="200"/>
      <c r="D562" s="190" t="s">
        <v>140</v>
      </c>
      <c r="E562" s="201" t="s">
        <v>28</v>
      </c>
      <c r="F562" s="202" t="s">
        <v>940</v>
      </c>
      <c r="G562" s="200"/>
      <c r="H562" s="203">
        <v>1</v>
      </c>
      <c r="I562" s="204"/>
      <c r="J562" s="200"/>
      <c r="K562" s="200"/>
      <c r="L562" s="205"/>
      <c r="M562" s="206"/>
      <c r="N562" s="207"/>
      <c r="O562" s="207"/>
      <c r="P562" s="207"/>
      <c r="Q562" s="207"/>
      <c r="R562" s="207"/>
      <c r="S562" s="207"/>
      <c r="T562" s="208"/>
      <c r="AT562" s="209" t="s">
        <v>140</v>
      </c>
      <c r="AU562" s="209" t="s">
        <v>86</v>
      </c>
      <c r="AV562" s="14" t="s">
        <v>86</v>
      </c>
      <c r="AW562" s="14" t="s">
        <v>36</v>
      </c>
      <c r="AX562" s="14" t="s">
        <v>84</v>
      </c>
      <c r="AY562" s="209" t="s">
        <v>131</v>
      </c>
    </row>
    <row r="563" spans="1:65" s="2" customFormat="1" ht="24" x14ac:dyDescent="0.2">
      <c r="A563" s="36"/>
      <c r="B563" s="37"/>
      <c r="C563" s="221" t="s">
        <v>1431</v>
      </c>
      <c r="D563" s="221" t="s">
        <v>157</v>
      </c>
      <c r="E563" s="222" t="s">
        <v>1432</v>
      </c>
      <c r="F563" s="223" t="s">
        <v>1433</v>
      </c>
      <c r="G563" s="224" t="s">
        <v>352</v>
      </c>
      <c r="H563" s="225">
        <v>1</v>
      </c>
      <c r="I563" s="226"/>
      <c r="J563" s="227">
        <f>ROUND(I563*H563,2)</f>
        <v>0</v>
      </c>
      <c r="K563" s="223" t="s">
        <v>137</v>
      </c>
      <c r="L563" s="228"/>
      <c r="M563" s="229" t="s">
        <v>28</v>
      </c>
      <c r="N563" s="230" t="s">
        <v>47</v>
      </c>
      <c r="O563" s="66"/>
      <c r="P563" s="184">
        <f>O563*H563</f>
        <v>0</v>
      </c>
      <c r="Q563" s="184">
        <v>1.7000000000000001E-2</v>
      </c>
      <c r="R563" s="184">
        <f>Q563*H563</f>
        <v>1.7000000000000001E-2</v>
      </c>
      <c r="S563" s="184">
        <v>0</v>
      </c>
      <c r="T563" s="185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86" t="s">
        <v>354</v>
      </c>
      <c r="AT563" s="186" t="s">
        <v>157</v>
      </c>
      <c r="AU563" s="186" t="s">
        <v>86</v>
      </c>
      <c r="AY563" s="19" t="s">
        <v>131</v>
      </c>
      <c r="BE563" s="187">
        <f>IF(N563="základní",J563,0)</f>
        <v>0</v>
      </c>
      <c r="BF563" s="187">
        <f>IF(N563="snížená",J563,0)</f>
        <v>0</v>
      </c>
      <c r="BG563" s="187">
        <f>IF(N563="zákl. přenesená",J563,0)</f>
        <v>0</v>
      </c>
      <c r="BH563" s="187">
        <f>IF(N563="sníž. přenesená",J563,0)</f>
        <v>0</v>
      </c>
      <c r="BI563" s="187">
        <f>IF(N563="nulová",J563,0)</f>
        <v>0</v>
      </c>
      <c r="BJ563" s="19" t="s">
        <v>84</v>
      </c>
      <c r="BK563" s="187">
        <f>ROUND(I563*H563,2)</f>
        <v>0</v>
      </c>
      <c r="BL563" s="19" t="s">
        <v>231</v>
      </c>
      <c r="BM563" s="186" t="s">
        <v>1434</v>
      </c>
    </row>
    <row r="564" spans="1:65" s="13" customFormat="1" ht="22.5" x14ac:dyDescent="0.2">
      <c r="B564" s="188"/>
      <c r="C564" s="189"/>
      <c r="D564" s="190" t="s">
        <v>140</v>
      </c>
      <c r="E564" s="191" t="s">
        <v>28</v>
      </c>
      <c r="F564" s="192" t="s">
        <v>1417</v>
      </c>
      <c r="G564" s="189"/>
      <c r="H564" s="191" t="s">
        <v>28</v>
      </c>
      <c r="I564" s="193"/>
      <c r="J564" s="189"/>
      <c r="K564" s="189"/>
      <c r="L564" s="194"/>
      <c r="M564" s="195"/>
      <c r="N564" s="196"/>
      <c r="O564" s="196"/>
      <c r="P564" s="196"/>
      <c r="Q564" s="196"/>
      <c r="R564" s="196"/>
      <c r="S564" s="196"/>
      <c r="T564" s="197"/>
      <c r="AT564" s="198" t="s">
        <v>140</v>
      </c>
      <c r="AU564" s="198" t="s">
        <v>86</v>
      </c>
      <c r="AV564" s="13" t="s">
        <v>84</v>
      </c>
      <c r="AW564" s="13" t="s">
        <v>36</v>
      </c>
      <c r="AX564" s="13" t="s">
        <v>76</v>
      </c>
      <c r="AY564" s="198" t="s">
        <v>131</v>
      </c>
    </row>
    <row r="565" spans="1:65" s="14" customFormat="1" x14ac:dyDescent="0.2">
      <c r="B565" s="199"/>
      <c r="C565" s="200"/>
      <c r="D565" s="190" t="s">
        <v>140</v>
      </c>
      <c r="E565" s="201" t="s">
        <v>28</v>
      </c>
      <c r="F565" s="202" t="s">
        <v>940</v>
      </c>
      <c r="G565" s="200"/>
      <c r="H565" s="203">
        <v>1</v>
      </c>
      <c r="I565" s="204"/>
      <c r="J565" s="200"/>
      <c r="K565" s="200"/>
      <c r="L565" s="205"/>
      <c r="M565" s="206"/>
      <c r="N565" s="207"/>
      <c r="O565" s="207"/>
      <c r="P565" s="207"/>
      <c r="Q565" s="207"/>
      <c r="R565" s="207"/>
      <c r="S565" s="207"/>
      <c r="T565" s="208"/>
      <c r="AT565" s="209" t="s">
        <v>140</v>
      </c>
      <c r="AU565" s="209" t="s">
        <v>86</v>
      </c>
      <c r="AV565" s="14" t="s">
        <v>86</v>
      </c>
      <c r="AW565" s="14" t="s">
        <v>36</v>
      </c>
      <c r="AX565" s="14" t="s">
        <v>84</v>
      </c>
      <c r="AY565" s="209" t="s">
        <v>131</v>
      </c>
    </row>
    <row r="566" spans="1:65" s="2" customFormat="1" ht="36" x14ac:dyDescent="0.2">
      <c r="A566" s="36"/>
      <c r="B566" s="37"/>
      <c r="C566" s="175" t="s">
        <v>1435</v>
      </c>
      <c r="D566" s="175" t="s">
        <v>133</v>
      </c>
      <c r="E566" s="176" t="s">
        <v>1436</v>
      </c>
      <c r="F566" s="177" t="s">
        <v>1437</v>
      </c>
      <c r="G566" s="178" t="s">
        <v>352</v>
      </c>
      <c r="H566" s="179">
        <v>7</v>
      </c>
      <c r="I566" s="180"/>
      <c r="J566" s="181">
        <f>ROUND(I566*H566,2)</f>
        <v>0</v>
      </c>
      <c r="K566" s="177" t="s">
        <v>137</v>
      </c>
      <c r="L566" s="41"/>
      <c r="M566" s="182" t="s">
        <v>28</v>
      </c>
      <c r="N566" s="183" t="s">
        <v>47</v>
      </c>
      <c r="O566" s="66"/>
      <c r="P566" s="184">
        <f>O566*H566</f>
        <v>0</v>
      </c>
      <c r="Q566" s="184">
        <v>0</v>
      </c>
      <c r="R566" s="184">
        <f>Q566*H566</f>
        <v>0</v>
      </c>
      <c r="S566" s="184">
        <v>0</v>
      </c>
      <c r="T566" s="185">
        <f>S566*H566</f>
        <v>0</v>
      </c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R566" s="186" t="s">
        <v>231</v>
      </c>
      <c r="AT566" s="186" t="s">
        <v>133</v>
      </c>
      <c r="AU566" s="186" t="s">
        <v>86</v>
      </c>
      <c r="AY566" s="19" t="s">
        <v>131</v>
      </c>
      <c r="BE566" s="187">
        <f>IF(N566="základní",J566,0)</f>
        <v>0</v>
      </c>
      <c r="BF566" s="187">
        <f>IF(N566="snížená",J566,0)</f>
        <v>0</v>
      </c>
      <c r="BG566" s="187">
        <f>IF(N566="zákl. přenesená",J566,0)</f>
        <v>0</v>
      </c>
      <c r="BH566" s="187">
        <f>IF(N566="sníž. přenesená",J566,0)</f>
        <v>0</v>
      </c>
      <c r="BI566" s="187">
        <f>IF(N566="nulová",J566,0)</f>
        <v>0</v>
      </c>
      <c r="BJ566" s="19" t="s">
        <v>84</v>
      </c>
      <c r="BK566" s="187">
        <f>ROUND(I566*H566,2)</f>
        <v>0</v>
      </c>
      <c r="BL566" s="19" t="s">
        <v>231</v>
      </c>
      <c r="BM566" s="186" t="s">
        <v>1438</v>
      </c>
    </row>
    <row r="567" spans="1:65" s="14" customFormat="1" x14ac:dyDescent="0.2">
      <c r="B567" s="199"/>
      <c r="C567" s="200"/>
      <c r="D567" s="190" t="s">
        <v>140</v>
      </c>
      <c r="E567" s="201" t="s">
        <v>28</v>
      </c>
      <c r="F567" s="202" t="s">
        <v>1439</v>
      </c>
      <c r="G567" s="200"/>
      <c r="H567" s="203">
        <v>7</v>
      </c>
      <c r="I567" s="204"/>
      <c r="J567" s="200"/>
      <c r="K567" s="200"/>
      <c r="L567" s="205"/>
      <c r="M567" s="206"/>
      <c r="N567" s="207"/>
      <c r="O567" s="207"/>
      <c r="P567" s="207"/>
      <c r="Q567" s="207"/>
      <c r="R567" s="207"/>
      <c r="S567" s="207"/>
      <c r="T567" s="208"/>
      <c r="AT567" s="209" t="s">
        <v>140</v>
      </c>
      <c r="AU567" s="209" t="s">
        <v>86</v>
      </c>
      <c r="AV567" s="14" t="s">
        <v>86</v>
      </c>
      <c r="AW567" s="14" t="s">
        <v>36</v>
      </c>
      <c r="AX567" s="14" t="s">
        <v>84</v>
      </c>
      <c r="AY567" s="209" t="s">
        <v>131</v>
      </c>
    </row>
    <row r="568" spans="1:65" s="2" customFormat="1" ht="16.5" customHeight="1" x14ac:dyDescent="0.2">
      <c r="A568" s="36"/>
      <c r="B568" s="37"/>
      <c r="C568" s="221" t="s">
        <v>1440</v>
      </c>
      <c r="D568" s="221" t="s">
        <v>157</v>
      </c>
      <c r="E568" s="222" t="s">
        <v>1441</v>
      </c>
      <c r="F568" s="223" t="s">
        <v>1442</v>
      </c>
      <c r="G568" s="224" t="s">
        <v>148</v>
      </c>
      <c r="H568" s="225">
        <v>5.25</v>
      </c>
      <c r="I568" s="226"/>
      <c r="J568" s="227">
        <f>ROUND(I568*H568,2)</f>
        <v>0</v>
      </c>
      <c r="K568" s="223" t="s">
        <v>137</v>
      </c>
      <c r="L568" s="228"/>
      <c r="M568" s="229" t="s">
        <v>28</v>
      </c>
      <c r="N568" s="230" t="s">
        <v>47</v>
      </c>
      <c r="O568" s="66"/>
      <c r="P568" s="184">
        <f>O568*H568</f>
        <v>0</v>
      </c>
      <c r="Q568" s="184">
        <v>1E-3</v>
      </c>
      <c r="R568" s="184">
        <f>Q568*H568</f>
        <v>5.2500000000000003E-3</v>
      </c>
      <c r="S568" s="184">
        <v>0</v>
      </c>
      <c r="T568" s="185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86" t="s">
        <v>354</v>
      </c>
      <c r="AT568" s="186" t="s">
        <v>157</v>
      </c>
      <c r="AU568" s="186" t="s">
        <v>86</v>
      </c>
      <c r="AY568" s="19" t="s">
        <v>131</v>
      </c>
      <c r="BE568" s="187">
        <f>IF(N568="základní",J568,0)</f>
        <v>0</v>
      </c>
      <c r="BF568" s="187">
        <f>IF(N568="snížená",J568,0)</f>
        <v>0</v>
      </c>
      <c r="BG568" s="187">
        <f>IF(N568="zákl. přenesená",J568,0)</f>
        <v>0</v>
      </c>
      <c r="BH568" s="187">
        <f>IF(N568="sníž. přenesená",J568,0)</f>
        <v>0</v>
      </c>
      <c r="BI568" s="187">
        <f>IF(N568="nulová",J568,0)</f>
        <v>0</v>
      </c>
      <c r="BJ568" s="19" t="s">
        <v>84</v>
      </c>
      <c r="BK568" s="187">
        <f>ROUND(I568*H568,2)</f>
        <v>0</v>
      </c>
      <c r="BL568" s="19" t="s">
        <v>231</v>
      </c>
      <c r="BM568" s="186" t="s">
        <v>1443</v>
      </c>
    </row>
    <row r="569" spans="1:65" s="14" customFormat="1" x14ac:dyDescent="0.2">
      <c r="B569" s="199"/>
      <c r="C569" s="200"/>
      <c r="D569" s="190" t="s">
        <v>140</v>
      </c>
      <c r="E569" s="201" t="s">
        <v>28</v>
      </c>
      <c r="F569" s="202" t="s">
        <v>1444</v>
      </c>
      <c r="G569" s="200"/>
      <c r="H569" s="203">
        <v>5.25</v>
      </c>
      <c r="I569" s="204"/>
      <c r="J569" s="200"/>
      <c r="K569" s="200"/>
      <c r="L569" s="205"/>
      <c r="M569" s="206"/>
      <c r="N569" s="207"/>
      <c r="O569" s="207"/>
      <c r="P569" s="207"/>
      <c r="Q569" s="207"/>
      <c r="R569" s="207"/>
      <c r="S569" s="207"/>
      <c r="T569" s="208"/>
      <c r="AT569" s="209" t="s">
        <v>140</v>
      </c>
      <c r="AU569" s="209" t="s">
        <v>86</v>
      </c>
      <c r="AV569" s="14" t="s">
        <v>86</v>
      </c>
      <c r="AW569" s="14" t="s">
        <v>36</v>
      </c>
      <c r="AX569" s="14" t="s">
        <v>84</v>
      </c>
      <c r="AY569" s="209" t="s">
        <v>131</v>
      </c>
    </row>
    <row r="570" spans="1:65" s="2" customFormat="1" ht="44.25" customHeight="1" x14ac:dyDescent="0.2">
      <c r="A570" s="36"/>
      <c r="B570" s="37"/>
      <c r="C570" s="175" t="s">
        <v>1445</v>
      </c>
      <c r="D570" s="175" t="s">
        <v>133</v>
      </c>
      <c r="E570" s="176" t="s">
        <v>1446</v>
      </c>
      <c r="F570" s="177" t="s">
        <v>1447</v>
      </c>
      <c r="G570" s="178" t="s">
        <v>352</v>
      </c>
      <c r="H570" s="179">
        <v>3</v>
      </c>
      <c r="I570" s="180"/>
      <c r="J570" s="181">
        <f>ROUND(I570*H570,2)</f>
        <v>0</v>
      </c>
      <c r="K570" s="177" t="s">
        <v>137</v>
      </c>
      <c r="L570" s="41"/>
      <c r="M570" s="182" t="s">
        <v>28</v>
      </c>
      <c r="N570" s="183" t="s">
        <v>47</v>
      </c>
      <c r="O570" s="66"/>
      <c r="P570" s="184">
        <f>O570*H570</f>
        <v>0</v>
      </c>
      <c r="Q570" s="184">
        <v>0</v>
      </c>
      <c r="R570" s="184">
        <f>Q570*H570</f>
        <v>0</v>
      </c>
      <c r="S570" s="184">
        <v>0</v>
      </c>
      <c r="T570" s="185">
        <f>S570*H570</f>
        <v>0</v>
      </c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R570" s="186" t="s">
        <v>231</v>
      </c>
      <c r="AT570" s="186" t="s">
        <v>133</v>
      </c>
      <c r="AU570" s="186" t="s">
        <v>86</v>
      </c>
      <c r="AY570" s="19" t="s">
        <v>131</v>
      </c>
      <c r="BE570" s="187">
        <f>IF(N570="základní",J570,0)</f>
        <v>0</v>
      </c>
      <c r="BF570" s="187">
        <f>IF(N570="snížená",J570,0)</f>
        <v>0</v>
      </c>
      <c r="BG570" s="187">
        <f>IF(N570="zákl. přenesená",J570,0)</f>
        <v>0</v>
      </c>
      <c r="BH570" s="187">
        <f>IF(N570="sníž. přenesená",J570,0)</f>
        <v>0</v>
      </c>
      <c r="BI570" s="187">
        <f>IF(N570="nulová",J570,0)</f>
        <v>0</v>
      </c>
      <c r="BJ570" s="19" t="s">
        <v>84</v>
      </c>
      <c r="BK570" s="187">
        <f>ROUND(I570*H570,2)</f>
        <v>0</v>
      </c>
      <c r="BL570" s="19" t="s">
        <v>231</v>
      </c>
      <c r="BM570" s="186" t="s">
        <v>1448</v>
      </c>
    </row>
    <row r="571" spans="1:65" s="14" customFormat="1" x14ac:dyDescent="0.2">
      <c r="B571" s="199"/>
      <c r="C571" s="200"/>
      <c r="D571" s="190" t="s">
        <v>140</v>
      </c>
      <c r="E571" s="201" t="s">
        <v>28</v>
      </c>
      <c r="F571" s="202" t="s">
        <v>1449</v>
      </c>
      <c r="G571" s="200"/>
      <c r="H571" s="203">
        <v>2</v>
      </c>
      <c r="I571" s="204"/>
      <c r="J571" s="200"/>
      <c r="K571" s="200"/>
      <c r="L571" s="205"/>
      <c r="M571" s="206"/>
      <c r="N571" s="207"/>
      <c r="O571" s="207"/>
      <c r="P571" s="207"/>
      <c r="Q571" s="207"/>
      <c r="R571" s="207"/>
      <c r="S571" s="207"/>
      <c r="T571" s="208"/>
      <c r="AT571" s="209" t="s">
        <v>140</v>
      </c>
      <c r="AU571" s="209" t="s">
        <v>86</v>
      </c>
      <c r="AV571" s="14" t="s">
        <v>86</v>
      </c>
      <c r="AW571" s="14" t="s">
        <v>36</v>
      </c>
      <c r="AX571" s="14" t="s">
        <v>76</v>
      </c>
      <c r="AY571" s="209" t="s">
        <v>131</v>
      </c>
    </row>
    <row r="572" spans="1:65" s="14" customFormat="1" x14ac:dyDescent="0.2">
      <c r="B572" s="199"/>
      <c r="C572" s="200"/>
      <c r="D572" s="190" t="s">
        <v>140</v>
      </c>
      <c r="E572" s="201" t="s">
        <v>28</v>
      </c>
      <c r="F572" s="202" t="s">
        <v>1450</v>
      </c>
      <c r="G572" s="200"/>
      <c r="H572" s="203">
        <v>1</v>
      </c>
      <c r="I572" s="204"/>
      <c r="J572" s="200"/>
      <c r="K572" s="200"/>
      <c r="L572" s="205"/>
      <c r="M572" s="206"/>
      <c r="N572" s="207"/>
      <c r="O572" s="207"/>
      <c r="P572" s="207"/>
      <c r="Q572" s="207"/>
      <c r="R572" s="207"/>
      <c r="S572" s="207"/>
      <c r="T572" s="208"/>
      <c r="AT572" s="209" t="s">
        <v>140</v>
      </c>
      <c r="AU572" s="209" t="s">
        <v>86</v>
      </c>
      <c r="AV572" s="14" t="s">
        <v>86</v>
      </c>
      <c r="AW572" s="14" t="s">
        <v>36</v>
      </c>
      <c r="AX572" s="14" t="s">
        <v>76</v>
      </c>
      <c r="AY572" s="209" t="s">
        <v>131</v>
      </c>
    </row>
    <row r="573" spans="1:65" s="15" customFormat="1" x14ac:dyDescent="0.2">
      <c r="B573" s="210"/>
      <c r="C573" s="211"/>
      <c r="D573" s="190" t="s">
        <v>140</v>
      </c>
      <c r="E573" s="212" t="s">
        <v>28</v>
      </c>
      <c r="F573" s="213" t="s">
        <v>145</v>
      </c>
      <c r="G573" s="211"/>
      <c r="H573" s="214">
        <v>3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140</v>
      </c>
      <c r="AU573" s="220" t="s">
        <v>86</v>
      </c>
      <c r="AV573" s="15" t="s">
        <v>138</v>
      </c>
      <c r="AW573" s="15" t="s">
        <v>36</v>
      </c>
      <c r="AX573" s="15" t="s">
        <v>84</v>
      </c>
      <c r="AY573" s="220" t="s">
        <v>131</v>
      </c>
    </row>
    <row r="574" spans="1:65" s="2" customFormat="1" ht="16.5" customHeight="1" x14ac:dyDescent="0.2">
      <c r="A574" s="36"/>
      <c r="B574" s="37"/>
      <c r="C574" s="221" t="s">
        <v>1451</v>
      </c>
      <c r="D574" s="221" t="s">
        <v>157</v>
      </c>
      <c r="E574" s="222" t="s">
        <v>1441</v>
      </c>
      <c r="F574" s="223" t="s">
        <v>1442</v>
      </c>
      <c r="G574" s="224" t="s">
        <v>148</v>
      </c>
      <c r="H574" s="225">
        <v>3.5</v>
      </c>
      <c r="I574" s="226"/>
      <c r="J574" s="227">
        <f>ROUND(I574*H574,2)</f>
        <v>0</v>
      </c>
      <c r="K574" s="223" t="s">
        <v>137</v>
      </c>
      <c r="L574" s="228"/>
      <c r="M574" s="229" t="s">
        <v>28</v>
      </c>
      <c r="N574" s="230" t="s">
        <v>47</v>
      </c>
      <c r="O574" s="66"/>
      <c r="P574" s="184">
        <f>O574*H574</f>
        <v>0</v>
      </c>
      <c r="Q574" s="184">
        <v>1E-3</v>
      </c>
      <c r="R574" s="184">
        <f>Q574*H574</f>
        <v>3.5000000000000001E-3</v>
      </c>
      <c r="S574" s="184">
        <v>0</v>
      </c>
      <c r="T574" s="185">
        <f>S574*H574</f>
        <v>0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86" t="s">
        <v>354</v>
      </c>
      <c r="AT574" s="186" t="s">
        <v>157</v>
      </c>
      <c r="AU574" s="186" t="s">
        <v>86</v>
      </c>
      <c r="AY574" s="19" t="s">
        <v>131</v>
      </c>
      <c r="BE574" s="187">
        <f>IF(N574="základní",J574,0)</f>
        <v>0</v>
      </c>
      <c r="BF574" s="187">
        <f>IF(N574="snížená",J574,0)</f>
        <v>0</v>
      </c>
      <c r="BG574" s="187">
        <f>IF(N574="zákl. přenesená",J574,0)</f>
        <v>0</v>
      </c>
      <c r="BH574" s="187">
        <f>IF(N574="sníž. přenesená",J574,0)</f>
        <v>0</v>
      </c>
      <c r="BI574" s="187">
        <f>IF(N574="nulová",J574,0)</f>
        <v>0</v>
      </c>
      <c r="BJ574" s="19" t="s">
        <v>84</v>
      </c>
      <c r="BK574" s="187">
        <f>ROUND(I574*H574,2)</f>
        <v>0</v>
      </c>
      <c r="BL574" s="19" t="s">
        <v>231</v>
      </c>
      <c r="BM574" s="186" t="s">
        <v>1452</v>
      </c>
    </row>
    <row r="575" spans="1:65" s="14" customFormat="1" x14ac:dyDescent="0.2">
      <c r="B575" s="199"/>
      <c r="C575" s="200"/>
      <c r="D575" s="190" t="s">
        <v>140</v>
      </c>
      <c r="E575" s="201" t="s">
        <v>28</v>
      </c>
      <c r="F575" s="202" t="s">
        <v>1453</v>
      </c>
      <c r="G575" s="200"/>
      <c r="H575" s="203">
        <v>2.5</v>
      </c>
      <c r="I575" s="204"/>
      <c r="J575" s="200"/>
      <c r="K575" s="200"/>
      <c r="L575" s="205"/>
      <c r="M575" s="206"/>
      <c r="N575" s="207"/>
      <c r="O575" s="207"/>
      <c r="P575" s="207"/>
      <c r="Q575" s="207"/>
      <c r="R575" s="207"/>
      <c r="S575" s="207"/>
      <c r="T575" s="208"/>
      <c r="AT575" s="209" t="s">
        <v>140</v>
      </c>
      <c r="AU575" s="209" t="s">
        <v>86</v>
      </c>
      <c r="AV575" s="14" t="s">
        <v>86</v>
      </c>
      <c r="AW575" s="14" t="s">
        <v>36</v>
      </c>
      <c r="AX575" s="14" t="s">
        <v>76</v>
      </c>
      <c r="AY575" s="209" t="s">
        <v>131</v>
      </c>
    </row>
    <row r="576" spans="1:65" s="14" customFormat="1" x14ac:dyDescent="0.2">
      <c r="B576" s="199"/>
      <c r="C576" s="200"/>
      <c r="D576" s="190" t="s">
        <v>140</v>
      </c>
      <c r="E576" s="201" t="s">
        <v>28</v>
      </c>
      <c r="F576" s="202" t="s">
        <v>1450</v>
      </c>
      <c r="G576" s="200"/>
      <c r="H576" s="203">
        <v>1</v>
      </c>
      <c r="I576" s="204"/>
      <c r="J576" s="200"/>
      <c r="K576" s="200"/>
      <c r="L576" s="205"/>
      <c r="M576" s="206"/>
      <c r="N576" s="207"/>
      <c r="O576" s="207"/>
      <c r="P576" s="207"/>
      <c r="Q576" s="207"/>
      <c r="R576" s="207"/>
      <c r="S576" s="207"/>
      <c r="T576" s="208"/>
      <c r="AT576" s="209" t="s">
        <v>140</v>
      </c>
      <c r="AU576" s="209" t="s">
        <v>86</v>
      </c>
      <c r="AV576" s="14" t="s">
        <v>86</v>
      </c>
      <c r="AW576" s="14" t="s">
        <v>36</v>
      </c>
      <c r="AX576" s="14" t="s">
        <v>76</v>
      </c>
      <c r="AY576" s="209" t="s">
        <v>131</v>
      </c>
    </row>
    <row r="577" spans="1:65" s="15" customFormat="1" x14ac:dyDescent="0.2">
      <c r="B577" s="210"/>
      <c r="C577" s="211"/>
      <c r="D577" s="190" t="s">
        <v>140</v>
      </c>
      <c r="E577" s="212" t="s">
        <v>28</v>
      </c>
      <c r="F577" s="213" t="s">
        <v>145</v>
      </c>
      <c r="G577" s="211"/>
      <c r="H577" s="214">
        <v>3.5</v>
      </c>
      <c r="I577" s="215"/>
      <c r="J577" s="211"/>
      <c r="K577" s="211"/>
      <c r="L577" s="216"/>
      <c r="M577" s="217"/>
      <c r="N577" s="218"/>
      <c r="O577" s="218"/>
      <c r="P577" s="218"/>
      <c r="Q577" s="218"/>
      <c r="R577" s="218"/>
      <c r="S577" s="218"/>
      <c r="T577" s="219"/>
      <c r="AT577" s="220" t="s">
        <v>140</v>
      </c>
      <c r="AU577" s="220" t="s">
        <v>86</v>
      </c>
      <c r="AV577" s="15" t="s">
        <v>138</v>
      </c>
      <c r="AW577" s="15" t="s">
        <v>36</v>
      </c>
      <c r="AX577" s="15" t="s">
        <v>84</v>
      </c>
      <c r="AY577" s="220" t="s">
        <v>131</v>
      </c>
    </row>
    <row r="578" spans="1:65" s="2" customFormat="1" ht="44.25" customHeight="1" x14ac:dyDescent="0.2">
      <c r="A578" s="36"/>
      <c r="B578" s="37"/>
      <c r="C578" s="175" t="s">
        <v>1454</v>
      </c>
      <c r="D578" s="175" t="s">
        <v>133</v>
      </c>
      <c r="E578" s="176" t="s">
        <v>1455</v>
      </c>
      <c r="F578" s="177" t="s">
        <v>1456</v>
      </c>
      <c r="G578" s="178" t="s">
        <v>352</v>
      </c>
      <c r="H578" s="179">
        <v>6</v>
      </c>
      <c r="I578" s="180"/>
      <c r="J578" s="181">
        <f>ROUND(I578*H578,2)</f>
        <v>0</v>
      </c>
      <c r="K578" s="177" t="s">
        <v>137</v>
      </c>
      <c r="L578" s="41"/>
      <c r="M578" s="182" t="s">
        <v>28</v>
      </c>
      <c r="N578" s="183" t="s">
        <v>47</v>
      </c>
      <c r="O578" s="66"/>
      <c r="P578" s="184">
        <f>O578*H578</f>
        <v>0</v>
      </c>
      <c r="Q578" s="184">
        <v>0</v>
      </c>
      <c r="R578" s="184">
        <f>Q578*H578</f>
        <v>0</v>
      </c>
      <c r="S578" s="184">
        <v>0</v>
      </c>
      <c r="T578" s="185">
        <f>S578*H578</f>
        <v>0</v>
      </c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R578" s="186" t="s">
        <v>231</v>
      </c>
      <c r="AT578" s="186" t="s">
        <v>133</v>
      </c>
      <c r="AU578" s="186" t="s">
        <v>86</v>
      </c>
      <c r="AY578" s="19" t="s">
        <v>131</v>
      </c>
      <c r="BE578" s="187">
        <f>IF(N578="základní",J578,0)</f>
        <v>0</v>
      </c>
      <c r="BF578" s="187">
        <f>IF(N578="snížená",J578,0)</f>
        <v>0</v>
      </c>
      <c r="BG578" s="187">
        <f>IF(N578="zákl. přenesená",J578,0)</f>
        <v>0</v>
      </c>
      <c r="BH578" s="187">
        <f>IF(N578="sníž. přenesená",J578,0)</f>
        <v>0</v>
      </c>
      <c r="BI578" s="187">
        <f>IF(N578="nulová",J578,0)</f>
        <v>0</v>
      </c>
      <c r="BJ578" s="19" t="s">
        <v>84</v>
      </c>
      <c r="BK578" s="187">
        <f>ROUND(I578*H578,2)</f>
        <v>0</v>
      </c>
      <c r="BL578" s="19" t="s">
        <v>231</v>
      </c>
      <c r="BM578" s="186" t="s">
        <v>1457</v>
      </c>
    </row>
    <row r="579" spans="1:65" s="14" customFormat="1" x14ac:dyDescent="0.2">
      <c r="B579" s="199"/>
      <c r="C579" s="200"/>
      <c r="D579" s="190" t="s">
        <v>140</v>
      </c>
      <c r="E579" s="201" t="s">
        <v>28</v>
      </c>
      <c r="F579" s="202" t="s">
        <v>1458</v>
      </c>
      <c r="G579" s="200"/>
      <c r="H579" s="203">
        <v>6</v>
      </c>
      <c r="I579" s="204"/>
      <c r="J579" s="200"/>
      <c r="K579" s="200"/>
      <c r="L579" s="205"/>
      <c r="M579" s="206"/>
      <c r="N579" s="207"/>
      <c r="O579" s="207"/>
      <c r="P579" s="207"/>
      <c r="Q579" s="207"/>
      <c r="R579" s="207"/>
      <c r="S579" s="207"/>
      <c r="T579" s="208"/>
      <c r="AT579" s="209" t="s">
        <v>140</v>
      </c>
      <c r="AU579" s="209" t="s">
        <v>86</v>
      </c>
      <c r="AV579" s="14" t="s">
        <v>86</v>
      </c>
      <c r="AW579" s="14" t="s">
        <v>36</v>
      </c>
      <c r="AX579" s="14" t="s">
        <v>84</v>
      </c>
      <c r="AY579" s="209" t="s">
        <v>131</v>
      </c>
    </row>
    <row r="580" spans="1:65" s="2" customFormat="1" ht="16.5" customHeight="1" x14ac:dyDescent="0.2">
      <c r="A580" s="36"/>
      <c r="B580" s="37"/>
      <c r="C580" s="221" t="s">
        <v>1459</v>
      </c>
      <c r="D580" s="221" t="s">
        <v>157</v>
      </c>
      <c r="E580" s="222" t="s">
        <v>1441</v>
      </c>
      <c r="F580" s="223" t="s">
        <v>1442</v>
      </c>
      <c r="G580" s="224" t="s">
        <v>148</v>
      </c>
      <c r="H580" s="225">
        <v>12</v>
      </c>
      <c r="I580" s="226"/>
      <c r="J580" s="227">
        <f>ROUND(I580*H580,2)</f>
        <v>0</v>
      </c>
      <c r="K580" s="223" t="s">
        <v>137</v>
      </c>
      <c r="L580" s="228"/>
      <c r="M580" s="229" t="s">
        <v>28</v>
      </c>
      <c r="N580" s="230" t="s">
        <v>47</v>
      </c>
      <c r="O580" s="66"/>
      <c r="P580" s="184">
        <f>O580*H580</f>
        <v>0</v>
      </c>
      <c r="Q580" s="184">
        <v>1E-3</v>
      </c>
      <c r="R580" s="184">
        <f>Q580*H580</f>
        <v>1.2E-2</v>
      </c>
      <c r="S580" s="184">
        <v>0</v>
      </c>
      <c r="T580" s="185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86" t="s">
        <v>354</v>
      </c>
      <c r="AT580" s="186" t="s">
        <v>157</v>
      </c>
      <c r="AU580" s="186" t="s">
        <v>86</v>
      </c>
      <c r="AY580" s="19" t="s">
        <v>131</v>
      </c>
      <c r="BE580" s="187">
        <f>IF(N580="základní",J580,0)</f>
        <v>0</v>
      </c>
      <c r="BF580" s="187">
        <f>IF(N580="snížená",J580,0)</f>
        <v>0</v>
      </c>
      <c r="BG580" s="187">
        <f>IF(N580="zákl. přenesená",J580,0)</f>
        <v>0</v>
      </c>
      <c r="BH580" s="187">
        <f>IF(N580="sníž. přenesená",J580,0)</f>
        <v>0</v>
      </c>
      <c r="BI580" s="187">
        <f>IF(N580="nulová",J580,0)</f>
        <v>0</v>
      </c>
      <c r="BJ580" s="19" t="s">
        <v>84</v>
      </c>
      <c r="BK580" s="187">
        <f>ROUND(I580*H580,2)</f>
        <v>0</v>
      </c>
      <c r="BL580" s="19" t="s">
        <v>231</v>
      </c>
      <c r="BM580" s="186" t="s">
        <v>1460</v>
      </c>
    </row>
    <row r="581" spans="1:65" s="14" customFormat="1" x14ac:dyDescent="0.2">
      <c r="B581" s="199"/>
      <c r="C581" s="200"/>
      <c r="D581" s="190" t="s">
        <v>140</v>
      </c>
      <c r="E581" s="201" t="s">
        <v>28</v>
      </c>
      <c r="F581" s="202" t="s">
        <v>1461</v>
      </c>
      <c r="G581" s="200"/>
      <c r="H581" s="203">
        <v>12</v>
      </c>
      <c r="I581" s="204"/>
      <c r="J581" s="200"/>
      <c r="K581" s="200"/>
      <c r="L581" s="205"/>
      <c r="M581" s="206"/>
      <c r="N581" s="207"/>
      <c r="O581" s="207"/>
      <c r="P581" s="207"/>
      <c r="Q581" s="207"/>
      <c r="R581" s="207"/>
      <c r="S581" s="207"/>
      <c r="T581" s="208"/>
      <c r="AT581" s="209" t="s">
        <v>140</v>
      </c>
      <c r="AU581" s="209" t="s">
        <v>86</v>
      </c>
      <c r="AV581" s="14" t="s">
        <v>86</v>
      </c>
      <c r="AW581" s="14" t="s">
        <v>36</v>
      </c>
      <c r="AX581" s="14" t="s">
        <v>84</v>
      </c>
      <c r="AY581" s="209" t="s">
        <v>131</v>
      </c>
    </row>
    <row r="582" spans="1:65" s="2" customFormat="1" ht="44.25" customHeight="1" x14ac:dyDescent="0.2">
      <c r="A582" s="36"/>
      <c r="B582" s="37"/>
      <c r="C582" s="175" t="s">
        <v>1462</v>
      </c>
      <c r="D582" s="175" t="s">
        <v>133</v>
      </c>
      <c r="E582" s="176" t="s">
        <v>1463</v>
      </c>
      <c r="F582" s="177" t="s">
        <v>1464</v>
      </c>
      <c r="G582" s="178" t="s">
        <v>1081</v>
      </c>
      <c r="H582" s="246"/>
      <c r="I582" s="180"/>
      <c r="J582" s="181">
        <f>ROUND(I582*H582,2)</f>
        <v>0</v>
      </c>
      <c r="K582" s="177" t="s">
        <v>137</v>
      </c>
      <c r="L582" s="41"/>
      <c r="M582" s="182" t="s">
        <v>28</v>
      </c>
      <c r="N582" s="183" t="s">
        <v>47</v>
      </c>
      <c r="O582" s="66"/>
      <c r="P582" s="184">
        <f>O582*H582</f>
        <v>0</v>
      </c>
      <c r="Q582" s="184">
        <v>0</v>
      </c>
      <c r="R582" s="184">
        <f>Q582*H582</f>
        <v>0</v>
      </c>
      <c r="S582" s="184">
        <v>0</v>
      </c>
      <c r="T582" s="185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86" t="s">
        <v>231</v>
      </c>
      <c r="AT582" s="186" t="s">
        <v>133</v>
      </c>
      <c r="AU582" s="186" t="s">
        <v>86</v>
      </c>
      <c r="AY582" s="19" t="s">
        <v>131</v>
      </c>
      <c r="BE582" s="187">
        <f>IF(N582="základní",J582,0)</f>
        <v>0</v>
      </c>
      <c r="BF582" s="187">
        <f>IF(N582="snížená",J582,0)</f>
        <v>0</v>
      </c>
      <c r="BG582" s="187">
        <f>IF(N582="zákl. přenesená",J582,0)</f>
        <v>0</v>
      </c>
      <c r="BH582" s="187">
        <f>IF(N582="sníž. přenesená",J582,0)</f>
        <v>0</v>
      </c>
      <c r="BI582" s="187">
        <f>IF(N582="nulová",J582,0)</f>
        <v>0</v>
      </c>
      <c r="BJ582" s="19" t="s">
        <v>84</v>
      </c>
      <c r="BK582" s="187">
        <f>ROUND(I582*H582,2)</f>
        <v>0</v>
      </c>
      <c r="BL582" s="19" t="s">
        <v>231</v>
      </c>
      <c r="BM582" s="186" t="s">
        <v>1465</v>
      </c>
    </row>
    <row r="583" spans="1:65" s="12" customFormat="1" ht="22.9" customHeight="1" x14ac:dyDescent="0.2">
      <c r="B583" s="159"/>
      <c r="C583" s="160"/>
      <c r="D583" s="161" t="s">
        <v>75</v>
      </c>
      <c r="E583" s="173" t="s">
        <v>472</v>
      </c>
      <c r="F583" s="173" t="s">
        <v>473</v>
      </c>
      <c r="G583" s="160"/>
      <c r="H583" s="160"/>
      <c r="I583" s="163"/>
      <c r="J583" s="174">
        <f>BK583</f>
        <v>0</v>
      </c>
      <c r="K583" s="160"/>
      <c r="L583" s="165"/>
      <c r="M583" s="166"/>
      <c r="N583" s="167"/>
      <c r="O583" s="167"/>
      <c r="P583" s="168">
        <f>SUM(P584:P594)</f>
        <v>0</v>
      </c>
      <c r="Q583" s="167"/>
      <c r="R583" s="168">
        <f>SUM(R584:R594)</f>
        <v>0.54250724000000006</v>
      </c>
      <c r="S583" s="167"/>
      <c r="T583" s="169">
        <f>SUM(T584:T594)</f>
        <v>0</v>
      </c>
      <c r="AR583" s="170" t="s">
        <v>86</v>
      </c>
      <c r="AT583" s="171" t="s">
        <v>75</v>
      </c>
      <c r="AU583" s="171" t="s">
        <v>84</v>
      </c>
      <c r="AY583" s="170" t="s">
        <v>131</v>
      </c>
      <c r="BK583" s="172">
        <f>SUM(BK584:BK594)</f>
        <v>0</v>
      </c>
    </row>
    <row r="584" spans="1:65" s="2" customFormat="1" ht="24" x14ac:dyDescent="0.2">
      <c r="A584" s="36"/>
      <c r="B584" s="37"/>
      <c r="C584" s="175" t="s">
        <v>1466</v>
      </c>
      <c r="D584" s="175" t="s">
        <v>133</v>
      </c>
      <c r="E584" s="176" t="s">
        <v>1467</v>
      </c>
      <c r="F584" s="177" t="s">
        <v>1468</v>
      </c>
      <c r="G584" s="178" t="s">
        <v>352</v>
      </c>
      <c r="H584" s="179">
        <v>4.6310000000000002</v>
      </c>
      <c r="I584" s="180"/>
      <c r="J584" s="181">
        <f>ROUND(I584*H584,2)</f>
        <v>0</v>
      </c>
      <c r="K584" s="177" t="s">
        <v>137</v>
      </c>
      <c r="L584" s="41"/>
      <c r="M584" s="182" t="s">
        <v>28</v>
      </c>
      <c r="N584" s="183" t="s">
        <v>47</v>
      </c>
      <c r="O584" s="66"/>
      <c r="P584" s="184">
        <f>O584*H584</f>
        <v>0</v>
      </c>
      <c r="Q584" s="184">
        <v>0</v>
      </c>
      <c r="R584" s="184">
        <f>Q584*H584</f>
        <v>0</v>
      </c>
      <c r="S584" s="184">
        <v>0</v>
      </c>
      <c r="T584" s="185">
        <f>S584*H584</f>
        <v>0</v>
      </c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R584" s="186" t="s">
        <v>231</v>
      </c>
      <c r="AT584" s="186" t="s">
        <v>133</v>
      </c>
      <c r="AU584" s="186" t="s">
        <v>86</v>
      </c>
      <c r="AY584" s="19" t="s">
        <v>131</v>
      </c>
      <c r="BE584" s="187">
        <f>IF(N584="základní",J584,0)</f>
        <v>0</v>
      </c>
      <c r="BF584" s="187">
        <f>IF(N584="snížená",J584,0)</f>
        <v>0</v>
      </c>
      <c r="BG584" s="187">
        <f>IF(N584="zákl. přenesená",J584,0)</f>
        <v>0</v>
      </c>
      <c r="BH584" s="187">
        <f>IF(N584="sníž. přenesená",J584,0)</f>
        <v>0</v>
      </c>
      <c r="BI584" s="187">
        <f>IF(N584="nulová",J584,0)</f>
        <v>0</v>
      </c>
      <c r="BJ584" s="19" t="s">
        <v>84</v>
      </c>
      <c r="BK584" s="187">
        <f>ROUND(I584*H584,2)</f>
        <v>0</v>
      </c>
      <c r="BL584" s="19" t="s">
        <v>231</v>
      </c>
      <c r="BM584" s="186" t="s">
        <v>1469</v>
      </c>
    </row>
    <row r="585" spans="1:65" s="2" customFormat="1" ht="24" x14ac:dyDescent="0.2">
      <c r="A585" s="36"/>
      <c r="B585" s="37"/>
      <c r="C585" s="221" t="s">
        <v>1470</v>
      </c>
      <c r="D585" s="221" t="s">
        <v>157</v>
      </c>
      <c r="E585" s="222" t="s">
        <v>1471</v>
      </c>
      <c r="F585" s="223" t="s">
        <v>1472</v>
      </c>
      <c r="G585" s="224" t="s">
        <v>136</v>
      </c>
      <c r="H585" s="225">
        <v>14.538</v>
      </c>
      <c r="I585" s="226"/>
      <c r="J585" s="227">
        <f>ROUND(I585*H585,2)</f>
        <v>0</v>
      </c>
      <c r="K585" s="223" t="s">
        <v>137</v>
      </c>
      <c r="L585" s="228"/>
      <c r="M585" s="229" t="s">
        <v>28</v>
      </c>
      <c r="N585" s="230" t="s">
        <v>47</v>
      </c>
      <c r="O585" s="66"/>
      <c r="P585" s="184">
        <f>O585*H585</f>
        <v>0</v>
      </c>
      <c r="Q585" s="184">
        <v>3.3980000000000003E-2</v>
      </c>
      <c r="R585" s="184">
        <f>Q585*H585</f>
        <v>0.49400124000000006</v>
      </c>
      <c r="S585" s="184">
        <v>0</v>
      </c>
      <c r="T585" s="185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86" t="s">
        <v>354</v>
      </c>
      <c r="AT585" s="186" t="s">
        <v>157</v>
      </c>
      <c r="AU585" s="186" t="s">
        <v>86</v>
      </c>
      <c r="AY585" s="19" t="s">
        <v>131</v>
      </c>
      <c r="BE585" s="187">
        <f>IF(N585="základní",J585,0)</f>
        <v>0</v>
      </c>
      <c r="BF585" s="187">
        <f>IF(N585="snížená",J585,0)</f>
        <v>0</v>
      </c>
      <c r="BG585" s="187">
        <f>IF(N585="zákl. přenesená",J585,0)</f>
        <v>0</v>
      </c>
      <c r="BH585" s="187">
        <f>IF(N585="sníž. přenesená",J585,0)</f>
        <v>0</v>
      </c>
      <c r="BI585" s="187">
        <f>IF(N585="nulová",J585,0)</f>
        <v>0</v>
      </c>
      <c r="BJ585" s="19" t="s">
        <v>84</v>
      </c>
      <c r="BK585" s="187">
        <f>ROUND(I585*H585,2)</f>
        <v>0</v>
      </c>
      <c r="BL585" s="19" t="s">
        <v>231</v>
      </c>
      <c r="BM585" s="186" t="s">
        <v>1473</v>
      </c>
    </row>
    <row r="586" spans="1:65" s="13" customFormat="1" ht="22.5" x14ac:dyDescent="0.2">
      <c r="B586" s="188"/>
      <c r="C586" s="189"/>
      <c r="D586" s="190" t="s">
        <v>140</v>
      </c>
      <c r="E586" s="191" t="s">
        <v>28</v>
      </c>
      <c r="F586" s="192" t="s">
        <v>1474</v>
      </c>
      <c r="G586" s="189"/>
      <c r="H586" s="191" t="s">
        <v>28</v>
      </c>
      <c r="I586" s="193"/>
      <c r="J586" s="189"/>
      <c r="K586" s="189"/>
      <c r="L586" s="194"/>
      <c r="M586" s="195"/>
      <c r="N586" s="196"/>
      <c r="O586" s="196"/>
      <c r="P586" s="196"/>
      <c r="Q586" s="196"/>
      <c r="R586" s="196"/>
      <c r="S586" s="196"/>
      <c r="T586" s="197"/>
      <c r="AT586" s="198" t="s">
        <v>140</v>
      </c>
      <c r="AU586" s="198" t="s">
        <v>86</v>
      </c>
      <c r="AV586" s="13" t="s">
        <v>84</v>
      </c>
      <c r="AW586" s="13" t="s">
        <v>36</v>
      </c>
      <c r="AX586" s="13" t="s">
        <v>76</v>
      </c>
      <c r="AY586" s="198" t="s">
        <v>131</v>
      </c>
    </row>
    <row r="587" spans="1:65" s="14" customFormat="1" x14ac:dyDescent="0.2">
      <c r="B587" s="199"/>
      <c r="C587" s="200"/>
      <c r="D587" s="190" t="s">
        <v>140</v>
      </c>
      <c r="E587" s="201" t="s">
        <v>28</v>
      </c>
      <c r="F587" s="202" t="s">
        <v>1475</v>
      </c>
      <c r="G587" s="200"/>
      <c r="H587" s="203">
        <v>14.538</v>
      </c>
      <c r="I587" s="204"/>
      <c r="J587" s="200"/>
      <c r="K587" s="200"/>
      <c r="L587" s="205"/>
      <c r="M587" s="206"/>
      <c r="N587" s="207"/>
      <c r="O587" s="207"/>
      <c r="P587" s="207"/>
      <c r="Q587" s="207"/>
      <c r="R587" s="207"/>
      <c r="S587" s="207"/>
      <c r="T587" s="208"/>
      <c r="AT587" s="209" t="s">
        <v>140</v>
      </c>
      <c r="AU587" s="209" t="s">
        <v>86</v>
      </c>
      <c r="AV587" s="14" t="s">
        <v>86</v>
      </c>
      <c r="AW587" s="14" t="s">
        <v>36</v>
      </c>
      <c r="AX587" s="14" t="s">
        <v>84</v>
      </c>
      <c r="AY587" s="209" t="s">
        <v>131</v>
      </c>
    </row>
    <row r="588" spans="1:65" s="2" customFormat="1" ht="16.5" customHeight="1" x14ac:dyDescent="0.2">
      <c r="A588" s="36"/>
      <c r="B588" s="37"/>
      <c r="C588" s="175" t="s">
        <v>1476</v>
      </c>
      <c r="D588" s="175" t="s">
        <v>133</v>
      </c>
      <c r="E588" s="176" t="s">
        <v>1477</v>
      </c>
      <c r="F588" s="177" t="s">
        <v>1478</v>
      </c>
      <c r="G588" s="178" t="s">
        <v>148</v>
      </c>
      <c r="H588" s="179">
        <v>1.3</v>
      </c>
      <c r="I588" s="180"/>
      <c r="J588" s="181">
        <f>ROUND(I588*H588,2)</f>
        <v>0</v>
      </c>
      <c r="K588" s="177" t="s">
        <v>137</v>
      </c>
      <c r="L588" s="41"/>
      <c r="M588" s="182" t="s">
        <v>28</v>
      </c>
      <c r="N588" s="183" t="s">
        <v>47</v>
      </c>
      <c r="O588" s="66"/>
      <c r="P588" s="184">
        <f>O588*H588</f>
        <v>0</v>
      </c>
      <c r="Q588" s="184">
        <v>0</v>
      </c>
      <c r="R588" s="184">
        <f>Q588*H588</f>
        <v>0</v>
      </c>
      <c r="S588" s="184">
        <v>0</v>
      </c>
      <c r="T588" s="185">
        <f>S588*H588</f>
        <v>0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86" t="s">
        <v>231</v>
      </c>
      <c r="AT588" s="186" t="s">
        <v>133</v>
      </c>
      <c r="AU588" s="186" t="s">
        <v>86</v>
      </c>
      <c r="AY588" s="19" t="s">
        <v>131</v>
      </c>
      <c r="BE588" s="187">
        <f>IF(N588="základní",J588,0)</f>
        <v>0</v>
      </c>
      <c r="BF588" s="187">
        <f>IF(N588="snížená",J588,0)</f>
        <v>0</v>
      </c>
      <c r="BG588" s="187">
        <f>IF(N588="zákl. přenesená",J588,0)</f>
        <v>0</v>
      </c>
      <c r="BH588" s="187">
        <f>IF(N588="sníž. přenesená",J588,0)</f>
        <v>0</v>
      </c>
      <c r="BI588" s="187">
        <f>IF(N588="nulová",J588,0)</f>
        <v>0</v>
      </c>
      <c r="BJ588" s="19" t="s">
        <v>84</v>
      </c>
      <c r="BK588" s="187">
        <f>ROUND(I588*H588,2)</f>
        <v>0</v>
      </c>
      <c r="BL588" s="19" t="s">
        <v>231</v>
      </c>
      <c r="BM588" s="186" t="s">
        <v>1479</v>
      </c>
    </row>
    <row r="589" spans="1:65" s="14" customFormat="1" x14ac:dyDescent="0.2">
      <c r="B589" s="199"/>
      <c r="C589" s="200"/>
      <c r="D589" s="190" t="s">
        <v>140</v>
      </c>
      <c r="E589" s="201" t="s">
        <v>28</v>
      </c>
      <c r="F589" s="202" t="s">
        <v>1480</v>
      </c>
      <c r="G589" s="200"/>
      <c r="H589" s="203">
        <v>1.3</v>
      </c>
      <c r="I589" s="204"/>
      <c r="J589" s="200"/>
      <c r="K589" s="200"/>
      <c r="L589" s="205"/>
      <c r="M589" s="206"/>
      <c r="N589" s="207"/>
      <c r="O589" s="207"/>
      <c r="P589" s="207"/>
      <c r="Q589" s="207"/>
      <c r="R589" s="207"/>
      <c r="S589" s="207"/>
      <c r="T589" s="208"/>
      <c r="AT589" s="209" t="s">
        <v>140</v>
      </c>
      <c r="AU589" s="209" t="s">
        <v>86</v>
      </c>
      <c r="AV589" s="14" t="s">
        <v>86</v>
      </c>
      <c r="AW589" s="14" t="s">
        <v>36</v>
      </c>
      <c r="AX589" s="14" t="s">
        <v>84</v>
      </c>
      <c r="AY589" s="209" t="s">
        <v>131</v>
      </c>
    </row>
    <row r="590" spans="1:65" s="2" customFormat="1" ht="16.5" customHeight="1" x14ac:dyDescent="0.2">
      <c r="A590" s="36"/>
      <c r="B590" s="37"/>
      <c r="C590" s="221" t="s">
        <v>1481</v>
      </c>
      <c r="D590" s="221" t="s">
        <v>157</v>
      </c>
      <c r="E590" s="222" t="s">
        <v>1482</v>
      </c>
      <c r="F590" s="223" t="s">
        <v>1483</v>
      </c>
      <c r="G590" s="224" t="s">
        <v>352</v>
      </c>
      <c r="H590" s="225">
        <v>1.3</v>
      </c>
      <c r="I590" s="226"/>
      <c r="J590" s="227">
        <f>ROUND(I590*H590,2)</f>
        <v>0</v>
      </c>
      <c r="K590" s="223" t="s">
        <v>137</v>
      </c>
      <c r="L590" s="228"/>
      <c r="M590" s="229" t="s">
        <v>28</v>
      </c>
      <c r="N590" s="230" t="s">
        <v>47</v>
      </c>
      <c r="O590" s="66"/>
      <c r="P590" s="184">
        <f>O590*H590</f>
        <v>0</v>
      </c>
      <c r="Q590" s="184">
        <v>5.8999999999999999E-3</v>
      </c>
      <c r="R590" s="184">
        <f>Q590*H590</f>
        <v>7.6699999999999997E-3</v>
      </c>
      <c r="S590" s="184">
        <v>0</v>
      </c>
      <c r="T590" s="185">
        <f>S590*H590</f>
        <v>0</v>
      </c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R590" s="186" t="s">
        <v>354</v>
      </c>
      <c r="AT590" s="186" t="s">
        <v>157</v>
      </c>
      <c r="AU590" s="186" t="s">
        <v>86</v>
      </c>
      <c r="AY590" s="19" t="s">
        <v>131</v>
      </c>
      <c r="BE590" s="187">
        <f>IF(N590="základní",J590,0)</f>
        <v>0</v>
      </c>
      <c r="BF590" s="187">
        <f>IF(N590="snížená",J590,0)</f>
        <v>0</v>
      </c>
      <c r="BG590" s="187">
        <f>IF(N590="zákl. přenesená",J590,0)</f>
        <v>0</v>
      </c>
      <c r="BH590" s="187">
        <f>IF(N590="sníž. přenesená",J590,0)</f>
        <v>0</v>
      </c>
      <c r="BI590" s="187">
        <f>IF(N590="nulová",J590,0)</f>
        <v>0</v>
      </c>
      <c r="BJ590" s="19" t="s">
        <v>84</v>
      </c>
      <c r="BK590" s="187">
        <f>ROUND(I590*H590,2)</f>
        <v>0</v>
      </c>
      <c r="BL590" s="19" t="s">
        <v>231</v>
      </c>
      <c r="BM590" s="186" t="s">
        <v>1484</v>
      </c>
    </row>
    <row r="591" spans="1:65" s="2" customFormat="1" ht="24" x14ac:dyDescent="0.2">
      <c r="A591" s="36"/>
      <c r="B591" s="37"/>
      <c r="C591" s="175" t="s">
        <v>1485</v>
      </c>
      <c r="D591" s="175" t="s">
        <v>133</v>
      </c>
      <c r="E591" s="176" t="s">
        <v>1486</v>
      </c>
      <c r="F591" s="177" t="s">
        <v>1487</v>
      </c>
      <c r="G591" s="178" t="s">
        <v>508</v>
      </c>
      <c r="H591" s="179">
        <v>30.6</v>
      </c>
      <c r="I591" s="180"/>
      <c r="J591" s="181">
        <f>ROUND(I591*H591,2)</f>
        <v>0</v>
      </c>
      <c r="K591" s="177" t="s">
        <v>137</v>
      </c>
      <c r="L591" s="41"/>
      <c r="M591" s="182" t="s">
        <v>28</v>
      </c>
      <c r="N591" s="183" t="s">
        <v>47</v>
      </c>
      <c r="O591" s="66"/>
      <c r="P591" s="184">
        <f>O591*H591</f>
        <v>0</v>
      </c>
      <c r="Q591" s="184">
        <v>6.0000000000000002E-5</v>
      </c>
      <c r="R591" s="184">
        <f>Q591*H591</f>
        <v>1.8360000000000002E-3</v>
      </c>
      <c r="S591" s="184">
        <v>0</v>
      </c>
      <c r="T591" s="185">
        <f>S591*H591</f>
        <v>0</v>
      </c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R591" s="186" t="s">
        <v>231</v>
      </c>
      <c r="AT591" s="186" t="s">
        <v>133</v>
      </c>
      <c r="AU591" s="186" t="s">
        <v>86</v>
      </c>
      <c r="AY591" s="19" t="s">
        <v>131</v>
      </c>
      <c r="BE591" s="187">
        <f>IF(N591="základní",J591,0)</f>
        <v>0</v>
      </c>
      <c r="BF591" s="187">
        <f>IF(N591="snížená",J591,0)</f>
        <v>0</v>
      </c>
      <c r="BG591" s="187">
        <f>IF(N591="zákl. přenesená",J591,0)</f>
        <v>0</v>
      </c>
      <c r="BH591" s="187">
        <f>IF(N591="sníž. přenesená",J591,0)</f>
        <v>0</v>
      </c>
      <c r="BI591" s="187">
        <f>IF(N591="nulová",J591,0)</f>
        <v>0</v>
      </c>
      <c r="BJ591" s="19" t="s">
        <v>84</v>
      </c>
      <c r="BK591" s="187">
        <f>ROUND(I591*H591,2)</f>
        <v>0</v>
      </c>
      <c r="BL591" s="19" t="s">
        <v>231</v>
      </c>
      <c r="BM591" s="186" t="s">
        <v>1488</v>
      </c>
    </row>
    <row r="592" spans="1:65" s="14" customFormat="1" ht="22.5" x14ac:dyDescent="0.2">
      <c r="B592" s="199"/>
      <c r="C592" s="200"/>
      <c r="D592" s="190" t="s">
        <v>140</v>
      </c>
      <c r="E592" s="201" t="s">
        <v>28</v>
      </c>
      <c r="F592" s="202" t="s">
        <v>1489</v>
      </c>
      <c r="G592" s="200"/>
      <c r="H592" s="203">
        <v>30.6</v>
      </c>
      <c r="I592" s="204"/>
      <c r="J592" s="200"/>
      <c r="K592" s="200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140</v>
      </c>
      <c r="AU592" s="209" t="s">
        <v>86</v>
      </c>
      <c r="AV592" s="14" t="s">
        <v>86</v>
      </c>
      <c r="AW592" s="14" t="s">
        <v>36</v>
      </c>
      <c r="AX592" s="14" t="s">
        <v>84</v>
      </c>
      <c r="AY592" s="209" t="s">
        <v>131</v>
      </c>
    </row>
    <row r="593" spans="1:65" s="2" customFormat="1" ht="16.5" customHeight="1" x14ac:dyDescent="0.2">
      <c r="A593" s="36"/>
      <c r="B593" s="37"/>
      <c r="C593" s="221" t="s">
        <v>1490</v>
      </c>
      <c r="D593" s="221" t="s">
        <v>157</v>
      </c>
      <c r="E593" s="222" t="s">
        <v>1491</v>
      </c>
      <c r="F593" s="223" t="s">
        <v>1492</v>
      </c>
      <c r="G593" s="224" t="s">
        <v>148</v>
      </c>
      <c r="H593" s="225">
        <v>30</v>
      </c>
      <c r="I593" s="226"/>
      <c r="J593" s="227">
        <f>ROUND(I593*H593,2)</f>
        <v>0</v>
      </c>
      <c r="K593" s="223" t="s">
        <v>137</v>
      </c>
      <c r="L593" s="228"/>
      <c r="M593" s="229" t="s">
        <v>28</v>
      </c>
      <c r="N593" s="230" t="s">
        <v>47</v>
      </c>
      <c r="O593" s="66"/>
      <c r="P593" s="184">
        <f>O593*H593</f>
        <v>0</v>
      </c>
      <c r="Q593" s="184">
        <v>1.2999999999999999E-3</v>
      </c>
      <c r="R593" s="184">
        <f>Q593*H593</f>
        <v>3.9E-2</v>
      </c>
      <c r="S593" s="184">
        <v>0</v>
      </c>
      <c r="T593" s="185">
        <f>S593*H593</f>
        <v>0</v>
      </c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R593" s="186" t="s">
        <v>354</v>
      </c>
      <c r="AT593" s="186" t="s">
        <v>157</v>
      </c>
      <c r="AU593" s="186" t="s">
        <v>86</v>
      </c>
      <c r="AY593" s="19" t="s">
        <v>131</v>
      </c>
      <c r="BE593" s="187">
        <f>IF(N593="základní",J593,0)</f>
        <v>0</v>
      </c>
      <c r="BF593" s="187">
        <f>IF(N593="snížená",J593,0)</f>
        <v>0</v>
      </c>
      <c r="BG593" s="187">
        <f>IF(N593="zákl. přenesená",J593,0)</f>
        <v>0</v>
      </c>
      <c r="BH593" s="187">
        <f>IF(N593="sníž. přenesená",J593,0)</f>
        <v>0</v>
      </c>
      <c r="BI593" s="187">
        <f>IF(N593="nulová",J593,0)</f>
        <v>0</v>
      </c>
      <c r="BJ593" s="19" t="s">
        <v>84</v>
      </c>
      <c r="BK593" s="187">
        <f>ROUND(I593*H593,2)</f>
        <v>0</v>
      </c>
      <c r="BL593" s="19" t="s">
        <v>231</v>
      </c>
      <c r="BM593" s="186" t="s">
        <v>1493</v>
      </c>
    </row>
    <row r="594" spans="1:65" s="2" customFormat="1" ht="44.25" customHeight="1" x14ac:dyDescent="0.2">
      <c r="A594" s="36"/>
      <c r="B594" s="37"/>
      <c r="C594" s="175" t="s">
        <v>1494</v>
      </c>
      <c r="D594" s="175" t="s">
        <v>133</v>
      </c>
      <c r="E594" s="176" t="s">
        <v>1495</v>
      </c>
      <c r="F594" s="177" t="s">
        <v>1496</v>
      </c>
      <c r="G594" s="178" t="s">
        <v>1081</v>
      </c>
      <c r="H594" s="246"/>
      <c r="I594" s="180"/>
      <c r="J594" s="181">
        <f>ROUND(I594*H594,2)</f>
        <v>0</v>
      </c>
      <c r="K594" s="177" t="s">
        <v>137</v>
      </c>
      <c r="L594" s="41"/>
      <c r="M594" s="182" t="s">
        <v>28</v>
      </c>
      <c r="N594" s="183" t="s">
        <v>47</v>
      </c>
      <c r="O594" s="66"/>
      <c r="P594" s="184">
        <f>O594*H594</f>
        <v>0</v>
      </c>
      <c r="Q594" s="184">
        <v>0</v>
      </c>
      <c r="R594" s="184">
        <f>Q594*H594</f>
        <v>0</v>
      </c>
      <c r="S594" s="184">
        <v>0</v>
      </c>
      <c r="T594" s="185">
        <f>S594*H594</f>
        <v>0</v>
      </c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R594" s="186" t="s">
        <v>231</v>
      </c>
      <c r="AT594" s="186" t="s">
        <v>133</v>
      </c>
      <c r="AU594" s="186" t="s">
        <v>86</v>
      </c>
      <c r="AY594" s="19" t="s">
        <v>131</v>
      </c>
      <c r="BE594" s="187">
        <f>IF(N594="základní",J594,0)</f>
        <v>0</v>
      </c>
      <c r="BF594" s="187">
        <f>IF(N594="snížená",J594,0)</f>
        <v>0</v>
      </c>
      <c r="BG594" s="187">
        <f>IF(N594="zákl. přenesená",J594,0)</f>
        <v>0</v>
      </c>
      <c r="BH594" s="187">
        <f>IF(N594="sníž. přenesená",J594,0)</f>
        <v>0</v>
      </c>
      <c r="BI594" s="187">
        <f>IF(N594="nulová",J594,0)</f>
        <v>0</v>
      </c>
      <c r="BJ594" s="19" t="s">
        <v>84</v>
      </c>
      <c r="BK594" s="187">
        <f>ROUND(I594*H594,2)</f>
        <v>0</v>
      </c>
      <c r="BL594" s="19" t="s">
        <v>231</v>
      </c>
      <c r="BM594" s="186" t="s">
        <v>1497</v>
      </c>
    </row>
    <row r="595" spans="1:65" s="12" customFormat="1" ht="22.9" customHeight="1" x14ac:dyDescent="0.2">
      <c r="B595" s="159"/>
      <c r="C595" s="160"/>
      <c r="D595" s="161" t="s">
        <v>75</v>
      </c>
      <c r="E595" s="173" t="s">
        <v>1498</v>
      </c>
      <c r="F595" s="173" t="s">
        <v>1499</v>
      </c>
      <c r="G595" s="160"/>
      <c r="H595" s="160"/>
      <c r="I595" s="163"/>
      <c r="J595" s="174">
        <f>BK595</f>
        <v>0</v>
      </c>
      <c r="K595" s="160"/>
      <c r="L595" s="165"/>
      <c r="M595" s="166"/>
      <c r="N595" s="167"/>
      <c r="O595" s="167"/>
      <c r="P595" s="168">
        <f>SUM(P596:P616)</f>
        <v>0</v>
      </c>
      <c r="Q595" s="167"/>
      <c r="R595" s="168">
        <f>SUM(R596:R616)</f>
        <v>4.4348431999999995</v>
      </c>
      <c r="S595" s="167"/>
      <c r="T595" s="169">
        <f>SUM(T596:T616)</f>
        <v>0</v>
      </c>
      <c r="AR595" s="170" t="s">
        <v>86</v>
      </c>
      <c r="AT595" s="171" t="s">
        <v>75</v>
      </c>
      <c r="AU595" s="171" t="s">
        <v>84</v>
      </c>
      <c r="AY595" s="170" t="s">
        <v>131</v>
      </c>
      <c r="BK595" s="172">
        <f>SUM(BK596:BK616)</f>
        <v>0</v>
      </c>
    </row>
    <row r="596" spans="1:65" s="2" customFormat="1" ht="24" x14ac:dyDescent="0.2">
      <c r="A596" s="36"/>
      <c r="B596" s="37"/>
      <c r="C596" s="175" t="s">
        <v>1500</v>
      </c>
      <c r="D596" s="175" t="s">
        <v>133</v>
      </c>
      <c r="E596" s="176" t="s">
        <v>1501</v>
      </c>
      <c r="F596" s="177" t="s">
        <v>1502</v>
      </c>
      <c r="G596" s="178" t="s">
        <v>136</v>
      </c>
      <c r="H596" s="179">
        <v>138.90899999999999</v>
      </c>
      <c r="I596" s="180"/>
      <c r="J596" s="181">
        <f>ROUND(I596*H596,2)</f>
        <v>0</v>
      </c>
      <c r="K596" s="177" t="s">
        <v>137</v>
      </c>
      <c r="L596" s="41"/>
      <c r="M596" s="182" t="s">
        <v>28</v>
      </c>
      <c r="N596" s="183" t="s">
        <v>47</v>
      </c>
      <c r="O596" s="66"/>
      <c r="P596" s="184">
        <f>O596*H596</f>
        <v>0</v>
      </c>
      <c r="Q596" s="184">
        <v>0</v>
      </c>
      <c r="R596" s="184">
        <f>Q596*H596</f>
        <v>0</v>
      </c>
      <c r="S596" s="184">
        <v>0</v>
      </c>
      <c r="T596" s="185">
        <f>S596*H596</f>
        <v>0</v>
      </c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R596" s="186" t="s">
        <v>231</v>
      </c>
      <c r="AT596" s="186" t="s">
        <v>133</v>
      </c>
      <c r="AU596" s="186" t="s">
        <v>86</v>
      </c>
      <c r="AY596" s="19" t="s">
        <v>131</v>
      </c>
      <c r="BE596" s="187">
        <f>IF(N596="základní",J596,0)</f>
        <v>0</v>
      </c>
      <c r="BF596" s="187">
        <f>IF(N596="snížená",J596,0)</f>
        <v>0</v>
      </c>
      <c r="BG596" s="187">
        <f>IF(N596="zákl. přenesená",J596,0)</f>
        <v>0</v>
      </c>
      <c r="BH596" s="187">
        <f>IF(N596="sníž. přenesená",J596,0)</f>
        <v>0</v>
      </c>
      <c r="BI596" s="187">
        <f>IF(N596="nulová",J596,0)</f>
        <v>0</v>
      </c>
      <c r="BJ596" s="19" t="s">
        <v>84</v>
      </c>
      <c r="BK596" s="187">
        <f>ROUND(I596*H596,2)</f>
        <v>0</v>
      </c>
      <c r="BL596" s="19" t="s">
        <v>231</v>
      </c>
      <c r="BM596" s="186" t="s">
        <v>1503</v>
      </c>
    </row>
    <row r="597" spans="1:65" s="14" customFormat="1" x14ac:dyDescent="0.2">
      <c r="B597" s="199"/>
      <c r="C597" s="200"/>
      <c r="D597" s="190" t="s">
        <v>140</v>
      </c>
      <c r="E597" s="201" t="s">
        <v>28</v>
      </c>
      <c r="F597" s="202" t="s">
        <v>547</v>
      </c>
      <c r="G597" s="200"/>
      <c r="H597" s="203">
        <v>131.33000000000001</v>
      </c>
      <c r="I597" s="204"/>
      <c r="J597" s="200"/>
      <c r="K597" s="200"/>
      <c r="L597" s="205"/>
      <c r="M597" s="206"/>
      <c r="N597" s="207"/>
      <c r="O597" s="207"/>
      <c r="P597" s="207"/>
      <c r="Q597" s="207"/>
      <c r="R597" s="207"/>
      <c r="S597" s="207"/>
      <c r="T597" s="208"/>
      <c r="AT597" s="209" t="s">
        <v>140</v>
      </c>
      <c r="AU597" s="209" t="s">
        <v>86</v>
      </c>
      <c r="AV597" s="14" t="s">
        <v>86</v>
      </c>
      <c r="AW597" s="14" t="s">
        <v>36</v>
      </c>
      <c r="AX597" s="14" t="s">
        <v>76</v>
      </c>
      <c r="AY597" s="209" t="s">
        <v>131</v>
      </c>
    </row>
    <row r="598" spans="1:65" s="14" customFormat="1" x14ac:dyDescent="0.2">
      <c r="B598" s="199"/>
      <c r="C598" s="200"/>
      <c r="D598" s="190" t="s">
        <v>140</v>
      </c>
      <c r="E598" s="201" t="s">
        <v>28</v>
      </c>
      <c r="F598" s="202" t="s">
        <v>1504</v>
      </c>
      <c r="G598" s="200"/>
      <c r="H598" s="203">
        <v>7.5789999999999997</v>
      </c>
      <c r="I598" s="204"/>
      <c r="J598" s="200"/>
      <c r="K598" s="200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140</v>
      </c>
      <c r="AU598" s="209" t="s">
        <v>86</v>
      </c>
      <c r="AV598" s="14" t="s">
        <v>86</v>
      </c>
      <c r="AW598" s="14" t="s">
        <v>36</v>
      </c>
      <c r="AX598" s="14" t="s">
        <v>76</v>
      </c>
      <c r="AY598" s="209" t="s">
        <v>131</v>
      </c>
    </row>
    <row r="599" spans="1:65" s="15" customFormat="1" x14ac:dyDescent="0.2">
      <c r="B599" s="210"/>
      <c r="C599" s="211"/>
      <c r="D599" s="190" t="s">
        <v>140</v>
      </c>
      <c r="E599" s="212" t="s">
        <v>28</v>
      </c>
      <c r="F599" s="213" t="s">
        <v>145</v>
      </c>
      <c r="G599" s="211"/>
      <c r="H599" s="214">
        <v>138.90899999999999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140</v>
      </c>
      <c r="AU599" s="220" t="s">
        <v>86</v>
      </c>
      <c r="AV599" s="15" t="s">
        <v>138</v>
      </c>
      <c r="AW599" s="15" t="s">
        <v>36</v>
      </c>
      <c r="AX599" s="15" t="s">
        <v>84</v>
      </c>
      <c r="AY599" s="220" t="s">
        <v>131</v>
      </c>
    </row>
    <row r="600" spans="1:65" s="2" customFormat="1" ht="24" x14ac:dyDescent="0.2">
      <c r="A600" s="36"/>
      <c r="B600" s="37"/>
      <c r="C600" s="175" t="s">
        <v>1505</v>
      </c>
      <c r="D600" s="175" t="s">
        <v>133</v>
      </c>
      <c r="E600" s="176" t="s">
        <v>1506</v>
      </c>
      <c r="F600" s="177" t="s">
        <v>1507</v>
      </c>
      <c r="G600" s="178" t="s">
        <v>136</v>
      </c>
      <c r="H600" s="179">
        <v>138.90899999999999</v>
      </c>
      <c r="I600" s="180"/>
      <c r="J600" s="181">
        <f>ROUND(I600*H600,2)</f>
        <v>0</v>
      </c>
      <c r="K600" s="177" t="s">
        <v>137</v>
      </c>
      <c r="L600" s="41"/>
      <c r="M600" s="182" t="s">
        <v>28</v>
      </c>
      <c r="N600" s="183" t="s">
        <v>47</v>
      </c>
      <c r="O600" s="66"/>
      <c r="P600" s="184">
        <f>O600*H600</f>
        <v>0</v>
      </c>
      <c r="Q600" s="184">
        <v>2.9999999999999997E-4</v>
      </c>
      <c r="R600" s="184">
        <f>Q600*H600</f>
        <v>4.1672699999999993E-2</v>
      </c>
      <c r="S600" s="184">
        <v>0</v>
      </c>
      <c r="T600" s="185">
        <f>S600*H600</f>
        <v>0</v>
      </c>
      <c r="U600" s="36"/>
      <c r="V600" s="36"/>
      <c r="W600" s="36"/>
      <c r="X600" s="36"/>
      <c r="Y600" s="36"/>
      <c r="Z600" s="36"/>
      <c r="AA600" s="36"/>
      <c r="AB600" s="36"/>
      <c r="AC600" s="36"/>
      <c r="AD600" s="36"/>
      <c r="AE600" s="36"/>
      <c r="AR600" s="186" t="s">
        <v>231</v>
      </c>
      <c r="AT600" s="186" t="s">
        <v>133</v>
      </c>
      <c r="AU600" s="186" t="s">
        <v>86</v>
      </c>
      <c r="AY600" s="19" t="s">
        <v>131</v>
      </c>
      <c r="BE600" s="187">
        <f>IF(N600="základní",J600,0)</f>
        <v>0</v>
      </c>
      <c r="BF600" s="187">
        <f>IF(N600="snížená",J600,0)</f>
        <v>0</v>
      </c>
      <c r="BG600" s="187">
        <f>IF(N600="zákl. přenesená",J600,0)</f>
        <v>0</v>
      </c>
      <c r="BH600" s="187">
        <f>IF(N600="sníž. přenesená",J600,0)</f>
        <v>0</v>
      </c>
      <c r="BI600" s="187">
        <f>IF(N600="nulová",J600,0)</f>
        <v>0</v>
      </c>
      <c r="BJ600" s="19" t="s">
        <v>84</v>
      </c>
      <c r="BK600" s="187">
        <f>ROUND(I600*H600,2)</f>
        <v>0</v>
      </c>
      <c r="BL600" s="19" t="s">
        <v>231</v>
      </c>
      <c r="BM600" s="186" t="s">
        <v>1508</v>
      </c>
    </row>
    <row r="601" spans="1:65" s="14" customFormat="1" x14ac:dyDescent="0.2">
      <c r="B601" s="199"/>
      <c r="C601" s="200"/>
      <c r="D601" s="190" t="s">
        <v>140</v>
      </c>
      <c r="E601" s="201" t="s">
        <v>28</v>
      </c>
      <c r="F601" s="202" t="s">
        <v>547</v>
      </c>
      <c r="G601" s="200"/>
      <c r="H601" s="203">
        <v>131.33000000000001</v>
      </c>
      <c r="I601" s="204"/>
      <c r="J601" s="200"/>
      <c r="K601" s="200"/>
      <c r="L601" s="205"/>
      <c r="M601" s="206"/>
      <c r="N601" s="207"/>
      <c r="O601" s="207"/>
      <c r="P601" s="207"/>
      <c r="Q601" s="207"/>
      <c r="R601" s="207"/>
      <c r="S601" s="207"/>
      <c r="T601" s="208"/>
      <c r="AT601" s="209" t="s">
        <v>140</v>
      </c>
      <c r="AU601" s="209" t="s">
        <v>86</v>
      </c>
      <c r="AV601" s="14" t="s">
        <v>86</v>
      </c>
      <c r="AW601" s="14" t="s">
        <v>36</v>
      </c>
      <c r="AX601" s="14" t="s">
        <v>76</v>
      </c>
      <c r="AY601" s="209" t="s">
        <v>131</v>
      </c>
    </row>
    <row r="602" spans="1:65" s="14" customFormat="1" x14ac:dyDescent="0.2">
      <c r="B602" s="199"/>
      <c r="C602" s="200"/>
      <c r="D602" s="190" t="s">
        <v>140</v>
      </c>
      <c r="E602" s="201" t="s">
        <v>28</v>
      </c>
      <c r="F602" s="202" t="s">
        <v>1504</v>
      </c>
      <c r="G602" s="200"/>
      <c r="H602" s="203">
        <v>7.5789999999999997</v>
      </c>
      <c r="I602" s="204"/>
      <c r="J602" s="200"/>
      <c r="K602" s="200"/>
      <c r="L602" s="205"/>
      <c r="M602" s="206"/>
      <c r="N602" s="207"/>
      <c r="O602" s="207"/>
      <c r="P602" s="207"/>
      <c r="Q602" s="207"/>
      <c r="R602" s="207"/>
      <c r="S602" s="207"/>
      <c r="T602" s="208"/>
      <c r="AT602" s="209" t="s">
        <v>140</v>
      </c>
      <c r="AU602" s="209" t="s">
        <v>86</v>
      </c>
      <c r="AV602" s="14" t="s">
        <v>86</v>
      </c>
      <c r="AW602" s="14" t="s">
        <v>36</v>
      </c>
      <c r="AX602" s="14" t="s">
        <v>76</v>
      </c>
      <c r="AY602" s="209" t="s">
        <v>131</v>
      </c>
    </row>
    <row r="603" spans="1:65" s="15" customFormat="1" x14ac:dyDescent="0.2">
      <c r="B603" s="210"/>
      <c r="C603" s="211"/>
      <c r="D603" s="190" t="s">
        <v>140</v>
      </c>
      <c r="E603" s="212" t="s">
        <v>28</v>
      </c>
      <c r="F603" s="213" t="s">
        <v>145</v>
      </c>
      <c r="G603" s="211"/>
      <c r="H603" s="214">
        <v>138.90899999999999</v>
      </c>
      <c r="I603" s="215"/>
      <c r="J603" s="211"/>
      <c r="K603" s="211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140</v>
      </c>
      <c r="AU603" s="220" t="s">
        <v>86</v>
      </c>
      <c r="AV603" s="15" t="s">
        <v>138</v>
      </c>
      <c r="AW603" s="15" t="s">
        <v>36</v>
      </c>
      <c r="AX603" s="15" t="s">
        <v>84</v>
      </c>
      <c r="AY603" s="220" t="s">
        <v>131</v>
      </c>
    </row>
    <row r="604" spans="1:65" s="2" customFormat="1" ht="33" customHeight="1" x14ac:dyDescent="0.2">
      <c r="A604" s="36"/>
      <c r="B604" s="37"/>
      <c r="C604" s="175" t="s">
        <v>1509</v>
      </c>
      <c r="D604" s="175" t="s">
        <v>133</v>
      </c>
      <c r="E604" s="176" t="s">
        <v>1510</v>
      </c>
      <c r="F604" s="177" t="s">
        <v>1511</v>
      </c>
      <c r="G604" s="178" t="s">
        <v>148</v>
      </c>
      <c r="H604" s="179">
        <v>127.79</v>
      </c>
      <c r="I604" s="180"/>
      <c r="J604" s="181">
        <f>ROUND(I604*H604,2)</f>
        <v>0</v>
      </c>
      <c r="K604" s="177" t="s">
        <v>137</v>
      </c>
      <c r="L604" s="41"/>
      <c r="M604" s="182" t="s">
        <v>28</v>
      </c>
      <c r="N604" s="183" t="s">
        <v>47</v>
      </c>
      <c r="O604" s="66"/>
      <c r="P604" s="184">
        <f>O604*H604</f>
        <v>0</v>
      </c>
      <c r="Q604" s="184">
        <v>4.2999999999999999E-4</v>
      </c>
      <c r="R604" s="184">
        <f>Q604*H604</f>
        <v>5.4949700000000004E-2</v>
      </c>
      <c r="S604" s="184">
        <v>0</v>
      </c>
      <c r="T604" s="185">
        <f>S604*H604</f>
        <v>0</v>
      </c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R604" s="186" t="s">
        <v>231</v>
      </c>
      <c r="AT604" s="186" t="s">
        <v>133</v>
      </c>
      <c r="AU604" s="186" t="s">
        <v>86</v>
      </c>
      <c r="AY604" s="19" t="s">
        <v>131</v>
      </c>
      <c r="BE604" s="187">
        <f>IF(N604="základní",J604,0)</f>
        <v>0</v>
      </c>
      <c r="BF604" s="187">
        <f>IF(N604="snížená",J604,0)</f>
        <v>0</v>
      </c>
      <c r="BG604" s="187">
        <f>IF(N604="zákl. přenesená",J604,0)</f>
        <v>0</v>
      </c>
      <c r="BH604" s="187">
        <f>IF(N604="sníž. přenesená",J604,0)</f>
        <v>0</v>
      </c>
      <c r="BI604" s="187">
        <f>IF(N604="nulová",J604,0)</f>
        <v>0</v>
      </c>
      <c r="BJ604" s="19" t="s">
        <v>84</v>
      </c>
      <c r="BK604" s="187">
        <f>ROUND(I604*H604,2)</f>
        <v>0</v>
      </c>
      <c r="BL604" s="19" t="s">
        <v>231</v>
      </c>
      <c r="BM604" s="186" t="s">
        <v>1512</v>
      </c>
    </row>
    <row r="605" spans="1:65" s="13" customFormat="1" x14ac:dyDescent="0.2">
      <c r="B605" s="188"/>
      <c r="C605" s="189"/>
      <c r="D605" s="190" t="s">
        <v>140</v>
      </c>
      <c r="E605" s="191" t="s">
        <v>28</v>
      </c>
      <c r="F605" s="192" t="s">
        <v>1513</v>
      </c>
      <c r="G605" s="189"/>
      <c r="H605" s="191" t="s">
        <v>28</v>
      </c>
      <c r="I605" s="193"/>
      <c r="J605" s="189"/>
      <c r="K605" s="189"/>
      <c r="L605" s="194"/>
      <c r="M605" s="195"/>
      <c r="N605" s="196"/>
      <c r="O605" s="196"/>
      <c r="P605" s="196"/>
      <c r="Q605" s="196"/>
      <c r="R605" s="196"/>
      <c r="S605" s="196"/>
      <c r="T605" s="197"/>
      <c r="AT605" s="198" t="s">
        <v>140</v>
      </c>
      <c r="AU605" s="198" t="s">
        <v>86</v>
      </c>
      <c r="AV605" s="13" t="s">
        <v>84</v>
      </c>
      <c r="AW605" s="13" t="s">
        <v>36</v>
      </c>
      <c r="AX605" s="13" t="s">
        <v>76</v>
      </c>
      <c r="AY605" s="198" t="s">
        <v>131</v>
      </c>
    </row>
    <row r="606" spans="1:65" s="14" customFormat="1" ht="33.75" x14ac:dyDescent="0.2">
      <c r="B606" s="199"/>
      <c r="C606" s="200"/>
      <c r="D606" s="190" t="s">
        <v>140</v>
      </c>
      <c r="E606" s="201" t="s">
        <v>28</v>
      </c>
      <c r="F606" s="202" t="s">
        <v>1514</v>
      </c>
      <c r="G606" s="200"/>
      <c r="H606" s="203">
        <v>88.49</v>
      </c>
      <c r="I606" s="204"/>
      <c r="J606" s="200"/>
      <c r="K606" s="200"/>
      <c r="L606" s="205"/>
      <c r="M606" s="206"/>
      <c r="N606" s="207"/>
      <c r="O606" s="207"/>
      <c r="P606" s="207"/>
      <c r="Q606" s="207"/>
      <c r="R606" s="207"/>
      <c r="S606" s="207"/>
      <c r="T606" s="208"/>
      <c r="AT606" s="209" t="s">
        <v>140</v>
      </c>
      <c r="AU606" s="209" t="s">
        <v>86</v>
      </c>
      <c r="AV606" s="14" t="s">
        <v>86</v>
      </c>
      <c r="AW606" s="14" t="s">
        <v>36</v>
      </c>
      <c r="AX606" s="14" t="s">
        <v>76</v>
      </c>
      <c r="AY606" s="209" t="s">
        <v>131</v>
      </c>
    </row>
    <row r="607" spans="1:65" s="14" customFormat="1" ht="33.75" x14ac:dyDescent="0.2">
      <c r="B607" s="199"/>
      <c r="C607" s="200"/>
      <c r="D607" s="190" t="s">
        <v>140</v>
      </c>
      <c r="E607" s="201" t="s">
        <v>28</v>
      </c>
      <c r="F607" s="202" t="s">
        <v>1515</v>
      </c>
      <c r="G607" s="200"/>
      <c r="H607" s="203">
        <v>-12.7</v>
      </c>
      <c r="I607" s="204"/>
      <c r="J607" s="200"/>
      <c r="K607" s="200"/>
      <c r="L607" s="205"/>
      <c r="M607" s="206"/>
      <c r="N607" s="207"/>
      <c r="O607" s="207"/>
      <c r="P607" s="207"/>
      <c r="Q607" s="207"/>
      <c r="R607" s="207"/>
      <c r="S607" s="207"/>
      <c r="T607" s="208"/>
      <c r="AT607" s="209" t="s">
        <v>140</v>
      </c>
      <c r="AU607" s="209" t="s">
        <v>86</v>
      </c>
      <c r="AV607" s="14" t="s">
        <v>86</v>
      </c>
      <c r="AW607" s="14" t="s">
        <v>36</v>
      </c>
      <c r="AX607" s="14" t="s">
        <v>76</v>
      </c>
      <c r="AY607" s="209" t="s">
        <v>131</v>
      </c>
    </row>
    <row r="608" spans="1:65" s="14" customFormat="1" x14ac:dyDescent="0.2">
      <c r="B608" s="199"/>
      <c r="C608" s="200"/>
      <c r="D608" s="190" t="s">
        <v>140</v>
      </c>
      <c r="E608" s="201" t="s">
        <v>28</v>
      </c>
      <c r="F608" s="202" t="s">
        <v>1516</v>
      </c>
      <c r="G608" s="200"/>
      <c r="H608" s="203">
        <v>52</v>
      </c>
      <c r="I608" s="204"/>
      <c r="J608" s="200"/>
      <c r="K608" s="200"/>
      <c r="L608" s="205"/>
      <c r="M608" s="206"/>
      <c r="N608" s="207"/>
      <c r="O608" s="207"/>
      <c r="P608" s="207"/>
      <c r="Q608" s="207"/>
      <c r="R608" s="207"/>
      <c r="S608" s="207"/>
      <c r="T608" s="208"/>
      <c r="AT608" s="209" t="s">
        <v>140</v>
      </c>
      <c r="AU608" s="209" t="s">
        <v>86</v>
      </c>
      <c r="AV608" s="14" t="s">
        <v>86</v>
      </c>
      <c r="AW608" s="14" t="s">
        <v>36</v>
      </c>
      <c r="AX608" s="14" t="s">
        <v>76</v>
      </c>
      <c r="AY608" s="209" t="s">
        <v>131</v>
      </c>
    </row>
    <row r="609" spans="1:65" s="15" customFormat="1" x14ac:dyDescent="0.2">
      <c r="B609" s="210"/>
      <c r="C609" s="211"/>
      <c r="D609" s="190" t="s">
        <v>140</v>
      </c>
      <c r="E609" s="212" t="s">
        <v>28</v>
      </c>
      <c r="F609" s="213" t="s">
        <v>145</v>
      </c>
      <c r="G609" s="211"/>
      <c r="H609" s="214">
        <v>127.79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140</v>
      </c>
      <c r="AU609" s="220" t="s">
        <v>86</v>
      </c>
      <c r="AV609" s="15" t="s">
        <v>138</v>
      </c>
      <c r="AW609" s="15" t="s">
        <v>36</v>
      </c>
      <c r="AX609" s="15" t="s">
        <v>84</v>
      </c>
      <c r="AY609" s="220" t="s">
        <v>131</v>
      </c>
    </row>
    <row r="610" spans="1:65" s="2" customFormat="1" ht="24" x14ac:dyDescent="0.2">
      <c r="A610" s="36"/>
      <c r="B610" s="37"/>
      <c r="C610" s="221" t="s">
        <v>1517</v>
      </c>
      <c r="D610" s="221" t="s">
        <v>157</v>
      </c>
      <c r="E610" s="222" t="s">
        <v>1518</v>
      </c>
      <c r="F610" s="223" t="s">
        <v>1519</v>
      </c>
      <c r="G610" s="224" t="s">
        <v>352</v>
      </c>
      <c r="H610" s="225">
        <v>284.97199999999998</v>
      </c>
      <c r="I610" s="226"/>
      <c r="J610" s="227">
        <f>ROUND(I610*H610,2)</f>
        <v>0</v>
      </c>
      <c r="K610" s="223" t="s">
        <v>137</v>
      </c>
      <c r="L610" s="228"/>
      <c r="M610" s="229" t="s">
        <v>28</v>
      </c>
      <c r="N610" s="230" t="s">
        <v>47</v>
      </c>
      <c r="O610" s="66"/>
      <c r="P610" s="184">
        <f>O610*H610</f>
        <v>0</v>
      </c>
      <c r="Q610" s="184">
        <v>8.9999999999999998E-4</v>
      </c>
      <c r="R610" s="184">
        <f>Q610*H610</f>
        <v>0.25647479999999995</v>
      </c>
      <c r="S610" s="184">
        <v>0</v>
      </c>
      <c r="T610" s="185">
        <f>S610*H610</f>
        <v>0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86" t="s">
        <v>354</v>
      </c>
      <c r="AT610" s="186" t="s">
        <v>157</v>
      </c>
      <c r="AU610" s="186" t="s">
        <v>86</v>
      </c>
      <c r="AY610" s="19" t="s">
        <v>131</v>
      </c>
      <c r="BE610" s="187">
        <f>IF(N610="základní",J610,0)</f>
        <v>0</v>
      </c>
      <c r="BF610" s="187">
        <f>IF(N610="snížená",J610,0)</f>
        <v>0</v>
      </c>
      <c r="BG610" s="187">
        <f>IF(N610="zákl. přenesená",J610,0)</f>
        <v>0</v>
      </c>
      <c r="BH610" s="187">
        <f>IF(N610="sníž. přenesená",J610,0)</f>
        <v>0</v>
      </c>
      <c r="BI610" s="187">
        <f>IF(N610="nulová",J610,0)</f>
        <v>0</v>
      </c>
      <c r="BJ610" s="19" t="s">
        <v>84</v>
      </c>
      <c r="BK610" s="187">
        <f>ROUND(I610*H610,2)</f>
        <v>0</v>
      </c>
      <c r="BL610" s="19" t="s">
        <v>231</v>
      </c>
      <c r="BM610" s="186" t="s">
        <v>1520</v>
      </c>
    </row>
    <row r="611" spans="1:65" s="14" customFormat="1" x14ac:dyDescent="0.2">
      <c r="B611" s="199"/>
      <c r="C611" s="200"/>
      <c r="D611" s="190" t="s">
        <v>140</v>
      </c>
      <c r="E611" s="200"/>
      <c r="F611" s="202" t="s">
        <v>1521</v>
      </c>
      <c r="G611" s="200"/>
      <c r="H611" s="203">
        <v>284.97199999999998</v>
      </c>
      <c r="I611" s="204"/>
      <c r="J611" s="200"/>
      <c r="K611" s="200"/>
      <c r="L611" s="205"/>
      <c r="M611" s="206"/>
      <c r="N611" s="207"/>
      <c r="O611" s="207"/>
      <c r="P611" s="207"/>
      <c r="Q611" s="207"/>
      <c r="R611" s="207"/>
      <c r="S611" s="207"/>
      <c r="T611" s="208"/>
      <c r="AT611" s="209" t="s">
        <v>140</v>
      </c>
      <c r="AU611" s="209" t="s">
        <v>86</v>
      </c>
      <c r="AV611" s="14" t="s">
        <v>86</v>
      </c>
      <c r="AW611" s="14" t="s">
        <v>4</v>
      </c>
      <c r="AX611" s="14" t="s">
        <v>84</v>
      </c>
      <c r="AY611" s="209" t="s">
        <v>131</v>
      </c>
    </row>
    <row r="612" spans="1:65" s="2" customFormat="1" ht="48" x14ac:dyDescent="0.2">
      <c r="A612" s="36"/>
      <c r="B612" s="37"/>
      <c r="C612" s="175" t="s">
        <v>1522</v>
      </c>
      <c r="D612" s="175" t="s">
        <v>133</v>
      </c>
      <c r="E612" s="176" t="s">
        <v>1523</v>
      </c>
      <c r="F612" s="177" t="s">
        <v>1524</v>
      </c>
      <c r="G612" s="178" t="s">
        <v>136</v>
      </c>
      <c r="H612" s="179">
        <v>131.33000000000001</v>
      </c>
      <c r="I612" s="180"/>
      <c r="J612" s="181">
        <f>ROUND(I612*H612,2)</f>
        <v>0</v>
      </c>
      <c r="K612" s="177" t="s">
        <v>137</v>
      </c>
      <c r="L612" s="41"/>
      <c r="M612" s="182" t="s">
        <v>28</v>
      </c>
      <c r="N612" s="183" t="s">
        <v>47</v>
      </c>
      <c r="O612" s="66"/>
      <c r="P612" s="184">
        <f>O612*H612</f>
        <v>0</v>
      </c>
      <c r="Q612" s="184">
        <v>8.9999999999999993E-3</v>
      </c>
      <c r="R612" s="184">
        <f>Q612*H612</f>
        <v>1.18197</v>
      </c>
      <c r="S612" s="184">
        <v>0</v>
      </c>
      <c r="T612" s="185">
        <f>S612*H612</f>
        <v>0</v>
      </c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R612" s="186" t="s">
        <v>231</v>
      </c>
      <c r="AT612" s="186" t="s">
        <v>133</v>
      </c>
      <c r="AU612" s="186" t="s">
        <v>86</v>
      </c>
      <c r="AY612" s="19" t="s">
        <v>131</v>
      </c>
      <c r="BE612" s="187">
        <f>IF(N612="základní",J612,0)</f>
        <v>0</v>
      </c>
      <c r="BF612" s="187">
        <f>IF(N612="snížená",J612,0)</f>
        <v>0</v>
      </c>
      <c r="BG612" s="187">
        <f>IF(N612="zákl. přenesená",J612,0)</f>
        <v>0</v>
      </c>
      <c r="BH612" s="187">
        <f>IF(N612="sníž. přenesená",J612,0)</f>
        <v>0</v>
      </c>
      <c r="BI612" s="187">
        <f>IF(N612="nulová",J612,0)</f>
        <v>0</v>
      </c>
      <c r="BJ612" s="19" t="s">
        <v>84</v>
      </c>
      <c r="BK612" s="187">
        <f>ROUND(I612*H612,2)</f>
        <v>0</v>
      </c>
      <c r="BL612" s="19" t="s">
        <v>231</v>
      </c>
      <c r="BM612" s="186" t="s">
        <v>1525</v>
      </c>
    </row>
    <row r="613" spans="1:65" s="14" customFormat="1" x14ac:dyDescent="0.2">
      <c r="B613" s="199"/>
      <c r="C613" s="200"/>
      <c r="D613" s="190" t="s">
        <v>140</v>
      </c>
      <c r="E613" s="201" t="s">
        <v>28</v>
      </c>
      <c r="F613" s="202" t="s">
        <v>547</v>
      </c>
      <c r="G613" s="200"/>
      <c r="H613" s="203">
        <v>131.33000000000001</v>
      </c>
      <c r="I613" s="204"/>
      <c r="J613" s="200"/>
      <c r="K613" s="200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140</v>
      </c>
      <c r="AU613" s="209" t="s">
        <v>86</v>
      </c>
      <c r="AV613" s="14" t="s">
        <v>86</v>
      </c>
      <c r="AW613" s="14" t="s">
        <v>36</v>
      </c>
      <c r="AX613" s="14" t="s">
        <v>84</v>
      </c>
      <c r="AY613" s="209" t="s">
        <v>131</v>
      </c>
    </row>
    <row r="614" spans="1:65" s="2" customFormat="1" ht="36" x14ac:dyDescent="0.2">
      <c r="A614" s="36"/>
      <c r="B614" s="37"/>
      <c r="C614" s="221" t="s">
        <v>1526</v>
      </c>
      <c r="D614" s="221" t="s">
        <v>157</v>
      </c>
      <c r="E614" s="222" t="s">
        <v>1527</v>
      </c>
      <c r="F614" s="223" t="s">
        <v>1528</v>
      </c>
      <c r="G614" s="224" t="s">
        <v>136</v>
      </c>
      <c r="H614" s="225">
        <v>151.03</v>
      </c>
      <c r="I614" s="226"/>
      <c r="J614" s="227">
        <f>ROUND(I614*H614,2)</f>
        <v>0</v>
      </c>
      <c r="K614" s="223" t="s">
        <v>137</v>
      </c>
      <c r="L614" s="228"/>
      <c r="M614" s="229" t="s">
        <v>28</v>
      </c>
      <c r="N614" s="230" t="s">
        <v>47</v>
      </c>
      <c r="O614" s="66"/>
      <c r="P614" s="184">
        <f>O614*H614</f>
        <v>0</v>
      </c>
      <c r="Q614" s="184">
        <v>1.9199999999999998E-2</v>
      </c>
      <c r="R614" s="184">
        <f>Q614*H614</f>
        <v>2.8997759999999997</v>
      </c>
      <c r="S614" s="184">
        <v>0</v>
      </c>
      <c r="T614" s="185">
        <f>S614*H614</f>
        <v>0</v>
      </c>
      <c r="U614" s="36"/>
      <c r="V614" s="36"/>
      <c r="W614" s="36"/>
      <c r="X614" s="36"/>
      <c r="Y614" s="36"/>
      <c r="Z614" s="36"/>
      <c r="AA614" s="36"/>
      <c r="AB614" s="36"/>
      <c r="AC614" s="36"/>
      <c r="AD614" s="36"/>
      <c r="AE614" s="36"/>
      <c r="AR614" s="186" t="s">
        <v>354</v>
      </c>
      <c r="AT614" s="186" t="s">
        <v>157</v>
      </c>
      <c r="AU614" s="186" t="s">
        <v>86</v>
      </c>
      <c r="AY614" s="19" t="s">
        <v>131</v>
      </c>
      <c r="BE614" s="187">
        <f>IF(N614="základní",J614,0)</f>
        <v>0</v>
      </c>
      <c r="BF614" s="187">
        <f>IF(N614="snížená",J614,0)</f>
        <v>0</v>
      </c>
      <c r="BG614" s="187">
        <f>IF(N614="zákl. přenesená",J614,0)</f>
        <v>0</v>
      </c>
      <c r="BH614" s="187">
        <f>IF(N614="sníž. přenesená",J614,0)</f>
        <v>0</v>
      </c>
      <c r="BI614" s="187">
        <f>IF(N614="nulová",J614,0)</f>
        <v>0</v>
      </c>
      <c r="BJ614" s="19" t="s">
        <v>84</v>
      </c>
      <c r="BK614" s="187">
        <f>ROUND(I614*H614,2)</f>
        <v>0</v>
      </c>
      <c r="BL614" s="19" t="s">
        <v>231</v>
      </c>
      <c r="BM614" s="186" t="s">
        <v>1529</v>
      </c>
    </row>
    <row r="615" spans="1:65" s="14" customFormat="1" x14ac:dyDescent="0.2">
      <c r="B615" s="199"/>
      <c r="C615" s="200"/>
      <c r="D615" s="190" t="s">
        <v>140</v>
      </c>
      <c r="E615" s="200"/>
      <c r="F615" s="202" t="s">
        <v>1530</v>
      </c>
      <c r="G615" s="200"/>
      <c r="H615" s="203">
        <v>151.03</v>
      </c>
      <c r="I615" s="204"/>
      <c r="J615" s="200"/>
      <c r="K615" s="200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140</v>
      </c>
      <c r="AU615" s="209" t="s">
        <v>86</v>
      </c>
      <c r="AV615" s="14" t="s">
        <v>86</v>
      </c>
      <c r="AW615" s="14" t="s">
        <v>4</v>
      </c>
      <c r="AX615" s="14" t="s">
        <v>84</v>
      </c>
      <c r="AY615" s="209" t="s">
        <v>131</v>
      </c>
    </row>
    <row r="616" spans="1:65" s="2" customFormat="1" ht="44.25" customHeight="1" x14ac:dyDescent="0.2">
      <c r="A616" s="36"/>
      <c r="B616" s="37"/>
      <c r="C616" s="175" t="s">
        <v>1531</v>
      </c>
      <c r="D616" s="175" t="s">
        <v>133</v>
      </c>
      <c r="E616" s="176" t="s">
        <v>1532</v>
      </c>
      <c r="F616" s="177" t="s">
        <v>1533</v>
      </c>
      <c r="G616" s="178" t="s">
        <v>1081</v>
      </c>
      <c r="H616" s="246"/>
      <c r="I616" s="180"/>
      <c r="J616" s="181">
        <f>ROUND(I616*H616,2)</f>
        <v>0</v>
      </c>
      <c r="K616" s="177" t="s">
        <v>137</v>
      </c>
      <c r="L616" s="41"/>
      <c r="M616" s="182" t="s">
        <v>28</v>
      </c>
      <c r="N616" s="183" t="s">
        <v>47</v>
      </c>
      <c r="O616" s="66"/>
      <c r="P616" s="184">
        <f>O616*H616</f>
        <v>0</v>
      </c>
      <c r="Q616" s="184">
        <v>0</v>
      </c>
      <c r="R616" s="184">
        <f>Q616*H616</f>
        <v>0</v>
      </c>
      <c r="S616" s="184">
        <v>0</v>
      </c>
      <c r="T616" s="185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86" t="s">
        <v>231</v>
      </c>
      <c r="AT616" s="186" t="s">
        <v>133</v>
      </c>
      <c r="AU616" s="186" t="s">
        <v>86</v>
      </c>
      <c r="AY616" s="19" t="s">
        <v>131</v>
      </c>
      <c r="BE616" s="187">
        <f>IF(N616="základní",J616,0)</f>
        <v>0</v>
      </c>
      <c r="BF616" s="187">
        <f>IF(N616="snížená",J616,0)</f>
        <v>0</v>
      </c>
      <c r="BG616" s="187">
        <f>IF(N616="zákl. přenesená",J616,0)</f>
        <v>0</v>
      </c>
      <c r="BH616" s="187">
        <f>IF(N616="sníž. přenesená",J616,0)</f>
        <v>0</v>
      </c>
      <c r="BI616" s="187">
        <f>IF(N616="nulová",J616,0)</f>
        <v>0</v>
      </c>
      <c r="BJ616" s="19" t="s">
        <v>84</v>
      </c>
      <c r="BK616" s="187">
        <f>ROUND(I616*H616,2)</f>
        <v>0</v>
      </c>
      <c r="BL616" s="19" t="s">
        <v>231</v>
      </c>
      <c r="BM616" s="186" t="s">
        <v>1534</v>
      </c>
    </row>
    <row r="617" spans="1:65" s="12" customFormat="1" ht="22.9" customHeight="1" x14ac:dyDescent="0.2">
      <c r="B617" s="159"/>
      <c r="C617" s="160"/>
      <c r="D617" s="161" t="s">
        <v>75</v>
      </c>
      <c r="E617" s="173" t="s">
        <v>1535</v>
      </c>
      <c r="F617" s="173" t="s">
        <v>1536</v>
      </c>
      <c r="G617" s="160"/>
      <c r="H617" s="160"/>
      <c r="I617" s="163"/>
      <c r="J617" s="174">
        <f>BK617</f>
        <v>0</v>
      </c>
      <c r="K617" s="160"/>
      <c r="L617" s="165"/>
      <c r="M617" s="166"/>
      <c r="N617" s="167"/>
      <c r="O617" s="167"/>
      <c r="P617" s="168">
        <f>SUM(P618:P639)</f>
        <v>0</v>
      </c>
      <c r="Q617" s="167"/>
      <c r="R617" s="168">
        <f>SUM(R618:R639)</f>
        <v>3.0233902700000002</v>
      </c>
      <c r="S617" s="167"/>
      <c r="T617" s="169">
        <f>SUM(T618:T639)</f>
        <v>0</v>
      </c>
      <c r="AR617" s="170" t="s">
        <v>86</v>
      </c>
      <c r="AT617" s="171" t="s">
        <v>75</v>
      </c>
      <c r="AU617" s="171" t="s">
        <v>84</v>
      </c>
      <c r="AY617" s="170" t="s">
        <v>131</v>
      </c>
      <c r="BK617" s="172">
        <f>SUM(BK618:BK639)</f>
        <v>0</v>
      </c>
    </row>
    <row r="618" spans="1:65" s="2" customFormat="1" ht="24" x14ac:dyDescent="0.2">
      <c r="A618" s="36"/>
      <c r="B618" s="37"/>
      <c r="C618" s="175" t="s">
        <v>1537</v>
      </c>
      <c r="D618" s="175" t="s">
        <v>133</v>
      </c>
      <c r="E618" s="176" t="s">
        <v>1538</v>
      </c>
      <c r="F618" s="177" t="s">
        <v>1539</v>
      </c>
      <c r="G618" s="178" t="s">
        <v>136</v>
      </c>
      <c r="H618" s="179">
        <v>93.123999999999995</v>
      </c>
      <c r="I618" s="180"/>
      <c r="J618" s="181">
        <f>ROUND(I618*H618,2)</f>
        <v>0</v>
      </c>
      <c r="K618" s="177" t="s">
        <v>137</v>
      </c>
      <c r="L618" s="41"/>
      <c r="M618" s="182" t="s">
        <v>28</v>
      </c>
      <c r="N618" s="183" t="s">
        <v>47</v>
      </c>
      <c r="O618" s="66"/>
      <c r="P618" s="184">
        <f>O618*H618</f>
        <v>0</v>
      </c>
      <c r="Q618" s="184">
        <v>0</v>
      </c>
      <c r="R618" s="184">
        <f>Q618*H618</f>
        <v>0</v>
      </c>
      <c r="S618" s="184">
        <v>0</v>
      </c>
      <c r="T618" s="185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186" t="s">
        <v>231</v>
      </c>
      <c r="AT618" s="186" t="s">
        <v>133</v>
      </c>
      <c r="AU618" s="186" t="s">
        <v>86</v>
      </c>
      <c r="AY618" s="19" t="s">
        <v>131</v>
      </c>
      <c r="BE618" s="187">
        <f>IF(N618="základní",J618,0)</f>
        <v>0</v>
      </c>
      <c r="BF618" s="187">
        <f>IF(N618="snížená",J618,0)</f>
        <v>0</v>
      </c>
      <c r="BG618" s="187">
        <f>IF(N618="zákl. přenesená",J618,0)</f>
        <v>0</v>
      </c>
      <c r="BH618" s="187">
        <f>IF(N618="sníž. přenesená",J618,0)</f>
        <v>0</v>
      </c>
      <c r="BI618" s="187">
        <f>IF(N618="nulová",J618,0)</f>
        <v>0</v>
      </c>
      <c r="BJ618" s="19" t="s">
        <v>84</v>
      </c>
      <c r="BK618" s="187">
        <f>ROUND(I618*H618,2)</f>
        <v>0</v>
      </c>
      <c r="BL618" s="19" t="s">
        <v>231</v>
      </c>
      <c r="BM618" s="186" t="s">
        <v>1540</v>
      </c>
    </row>
    <row r="619" spans="1:65" s="13" customFormat="1" x14ac:dyDescent="0.2">
      <c r="B619" s="188"/>
      <c r="C619" s="189"/>
      <c r="D619" s="190" t="s">
        <v>140</v>
      </c>
      <c r="E619" s="191" t="s">
        <v>28</v>
      </c>
      <c r="F619" s="192" t="s">
        <v>1513</v>
      </c>
      <c r="G619" s="189"/>
      <c r="H619" s="191" t="s">
        <v>28</v>
      </c>
      <c r="I619" s="193"/>
      <c r="J619" s="189"/>
      <c r="K619" s="189"/>
      <c r="L619" s="194"/>
      <c r="M619" s="195"/>
      <c r="N619" s="196"/>
      <c r="O619" s="196"/>
      <c r="P619" s="196"/>
      <c r="Q619" s="196"/>
      <c r="R619" s="196"/>
      <c r="S619" s="196"/>
      <c r="T619" s="197"/>
      <c r="AT619" s="198" t="s">
        <v>140</v>
      </c>
      <c r="AU619" s="198" t="s">
        <v>86</v>
      </c>
      <c r="AV619" s="13" t="s">
        <v>84</v>
      </c>
      <c r="AW619" s="13" t="s">
        <v>36</v>
      </c>
      <c r="AX619" s="13" t="s">
        <v>76</v>
      </c>
      <c r="AY619" s="198" t="s">
        <v>131</v>
      </c>
    </row>
    <row r="620" spans="1:65" s="14" customFormat="1" ht="22.5" x14ac:dyDescent="0.2">
      <c r="B620" s="199"/>
      <c r="C620" s="200"/>
      <c r="D620" s="190" t="s">
        <v>140</v>
      </c>
      <c r="E620" s="201" t="s">
        <v>28</v>
      </c>
      <c r="F620" s="202" t="s">
        <v>1541</v>
      </c>
      <c r="G620" s="200"/>
      <c r="H620" s="203">
        <v>31.602</v>
      </c>
      <c r="I620" s="204"/>
      <c r="J620" s="200"/>
      <c r="K620" s="200"/>
      <c r="L620" s="205"/>
      <c r="M620" s="206"/>
      <c r="N620" s="207"/>
      <c r="O620" s="207"/>
      <c r="P620" s="207"/>
      <c r="Q620" s="207"/>
      <c r="R620" s="207"/>
      <c r="S620" s="207"/>
      <c r="T620" s="208"/>
      <c r="AT620" s="209" t="s">
        <v>140</v>
      </c>
      <c r="AU620" s="209" t="s">
        <v>86</v>
      </c>
      <c r="AV620" s="14" t="s">
        <v>86</v>
      </c>
      <c r="AW620" s="14" t="s">
        <v>36</v>
      </c>
      <c r="AX620" s="14" t="s">
        <v>76</v>
      </c>
      <c r="AY620" s="209" t="s">
        <v>131</v>
      </c>
    </row>
    <row r="621" spans="1:65" s="14" customFormat="1" ht="33.75" x14ac:dyDescent="0.2">
      <c r="B621" s="199"/>
      <c r="C621" s="200"/>
      <c r="D621" s="190" t="s">
        <v>140</v>
      </c>
      <c r="E621" s="201" t="s">
        <v>28</v>
      </c>
      <c r="F621" s="202" t="s">
        <v>1542</v>
      </c>
      <c r="G621" s="200"/>
      <c r="H621" s="203">
        <v>71.87</v>
      </c>
      <c r="I621" s="204"/>
      <c r="J621" s="200"/>
      <c r="K621" s="200"/>
      <c r="L621" s="205"/>
      <c r="M621" s="206"/>
      <c r="N621" s="207"/>
      <c r="O621" s="207"/>
      <c r="P621" s="207"/>
      <c r="Q621" s="207"/>
      <c r="R621" s="207"/>
      <c r="S621" s="207"/>
      <c r="T621" s="208"/>
      <c r="AT621" s="209" t="s">
        <v>140</v>
      </c>
      <c r="AU621" s="209" t="s">
        <v>86</v>
      </c>
      <c r="AV621" s="14" t="s">
        <v>86</v>
      </c>
      <c r="AW621" s="14" t="s">
        <v>36</v>
      </c>
      <c r="AX621" s="14" t="s">
        <v>76</v>
      </c>
      <c r="AY621" s="209" t="s">
        <v>131</v>
      </c>
    </row>
    <row r="622" spans="1:65" s="14" customFormat="1" x14ac:dyDescent="0.2">
      <c r="B622" s="199"/>
      <c r="C622" s="200"/>
      <c r="D622" s="190" t="s">
        <v>140</v>
      </c>
      <c r="E622" s="201" t="s">
        <v>28</v>
      </c>
      <c r="F622" s="202" t="s">
        <v>1543</v>
      </c>
      <c r="G622" s="200"/>
      <c r="H622" s="203">
        <v>9.1300000000000008</v>
      </c>
      <c r="I622" s="204"/>
      <c r="J622" s="200"/>
      <c r="K622" s="200"/>
      <c r="L622" s="205"/>
      <c r="M622" s="206"/>
      <c r="N622" s="207"/>
      <c r="O622" s="207"/>
      <c r="P622" s="207"/>
      <c r="Q622" s="207"/>
      <c r="R622" s="207"/>
      <c r="S622" s="207"/>
      <c r="T622" s="208"/>
      <c r="AT622" s="209" t="s">
        <v>140</v>
      </c>
      <c r="AU622" s="209" t="s">
        <v>86</v>
      </c>
      <c r="AV622" s="14" t="s">
        <v>86</v>
      </c>
      <c r="AW622" s="14" t="s">
        <v>36</v>
      </c>
      <c r="AX622" s="14" t="s">
        <v>76</v>
      </c>
      <c r="AY622" s="209" t="s">
        <v>131</v>
      </c>
    </row>
    <row r="623" spans="1:65" s="13" customFormat="1" x14ac:dyDescent="0.2">
      <c r="B623" s="188"/>
      <c r="C623" s="189"/>
      <c r="D623" s="190" t="s">
        <v>140</v>
      </c>
      <c r="E623" s="191" t="s">
        <v>28</v>
      </c>
      <c r="F623" s="192" t="s">
        <v>1544</v>
      </c>
      <c r="G623" s="189"/>
      <c r="H623" s="191" t="s">
        <v>28</v>
      </c>
      <c r="I623" s="193"/>
      <c r="J623" s="189"/>
      <c r="K623" s="189"/>
      <c r="L623" s="194"/>
      <c r="M623" s="195"/>
      <c r="N623" s="196"/>
      <c r="O623" s="196"/>
      <c r="P623" s="196"/>
      <c r="Q623" s="196"/>
      <c r="R623" s="196"/>
      <c r="S623" s="196"/>
      <c r="T623" s="197"/>
      <c r="AT623" s="198" t="s">
        <v>140</v>
      </c>
      <c r="AU623" s="198" t="s">
        <v>86</v>
      </c>
      <c r="AV623" s="13" t="s">
        <v>84</v>
      </c>
      <c r="AW623" s="13" t="s">
        <v>36</v>
      </c>
      <c r="AX623" s="13" t="s">
        <v>76</v>
      </c>
      <c r="AY623" s="198" t="s">
        <v>131</v>
      </c>
    </row>
    <row r="624" spans="1:65" s="14" customFormat="1" x14ac:dyDescent="0.2">
      <c r="B624" s="199"/>
      <c r="C624" s="200"/>
      <c r="D624" s="190" t="s">
        <v>140</v>
      </c>
      <c r="E624" s="201" t="s">
        <v>28</v>
      </c>
      <c r="F624" s="202" t="s">
        <v>1545</v>
      </c>
      <c r="G624" s="200"/>
      <c r="H624" s="203">
        <v>-1.64</v>
      </c>
      <c r="I624" s="204"/>
      <c r="J624" s="200"/>
      <c r="K624" s="200"/>
      <c r="L624" s="205"/>
      <c r="M624" s="206"/>
      <c r="N624" s="207"/>
      <c r="O624" s="207"/>
      <c r="P624" s="207"/>
      <c r="Q624" s="207"/>
      <c r="R624" s="207"/>
      <c r="S624" s="207"/>
      <c r="T624" s="208"/>
      <c r="AT624" s="209" t="s">
        <v>140</v>
      </c>
      <c r="AU624" s="209" t="s">
        <v>86</v>
      </c>
      <c r="AV624" s="14" t="s">
        <v>86</v>
      </c>
      <c r="AW624" s="14" t="s">
        <v>36</v>
      </c>
      <c r="AX624" s="14" t="s">
        <v>76</v>
      </c>
      <c r="AY624" s="209" t="s">
        <v>131</v>
      </c>
    </row>
    <row r="625" spans="1:65" s="14" customFormat="1" x14ac:dyDescent="0.2">
      <c r="B625" s="199"/>
      <c r="C625" s="200"/>
      <c r="D625" s="190" t="s">
        <v>140</v>
      </c>
      <c r="E625" s="201" t="s">
        <v>28</v>
      </c>
      <c r="F625" s="202" t="s">
        <v>1546</v>
      </c>
      <c r="G625" s="200"/>
      <c r="H625" s="203">
        <v>-9.2249999999999996</v>
      </c>
      <c r="I625" s="204"/>
      <c r="J625" s="200"/>
      <c r="K625" s="200"/>
      <c r="L625" s="205"/>
      <c r="M625" s="206"/>
      <c r="N625" s="207"/>
      <c r="O625" s="207"/>
      <c r="P625" s="207"/>
      <c r="Q625" s="207"/>
      <c r="R625" s="207"/>
      <c r="S625" s="207"/>
      <c r="T625" s="208"/>
      <c r="AT625" s="209" t="s">
        <v>140</v>
      </c>
      <c r="AU625" s="209" t="s">
        <v>86</v>
      </c>
      <c r="AV625" s="14" t="s">
        <v>86</v>
      </c>
      <c r="AW625" s="14" t="s">
        <v>36</v>
      </c>
      <c r="AX625" s="14" t="s">
        <v>76</v>
      </c>
      <c r="AY625" s="209" t="s">
        <v>131</v>
      </c>
    </row>
    <row r="626" spans="1:65" s="14" customFormat="1" x14ac:dyDescent="0.2">
      <c r="B626" s="199"/>
      <c r="C626" s="200"/>
      <c r="D626" s="190" t="s">
        <v>140</v>
      </c>
      <c r="E626" s="201" t="s">
        <v>28</v>
      </c>
      <c r="F626" s="202" t="s">
        <v>1547</v>
      </c>
      <c r="G626" s="200"/>
      <c r="H626" s="203">
        <v>-2.0499999999999998</v>
      </c>
      <c r="I626" s="204"/>
      <c r="J626" s="200"/>
      <c r="K626" s="200"/>
      <c r="L626" s="205"/>
      <c r="M626" s="206"/>
      <c r="N626" s="207"/>
      <c r="O626" s="207"/>
      <c r="P626" s="207"/>
      <c r="Q626" s="207"/>
      <c r="R626" s="207"/>
      <c r="S626" s="207"/>
      <c r="T626" s="208"/>
      <c r="AT626" s="209" t="s">
        <v>140</v>
      </c>
      <c r="AU626" s="209" t="s">
        <v>86</v>
      </c>
      <c r="AV626" s="14" t="s">
        <v>86</v>
      </c>
      <c r="AW626" s="14" t="s">
        <v>36</v>
      </c>
      <c r="AX626" s="14" t="s">
        <v>76</v>
      </c>
      <c r="AY626" s="209" t="s">
        <v>131</v>
      </c>
    </row>
    <row r="627" spans="1:65" s="14" customFormat="1" x14ac:dyDescent="0.2">
      <c r="B627" s="199"/>
      <c r="C627" s="200"/>
      <c r="D627" s="190" t="s">
        <v>140</v>
      </c>
      <c r="E627" s="201" t="s">
        <v>28</v>
      </c>
      <c r="F627" s="202" t="s">
        <v>1548</v>
      </c>
      <c r="G627" s="200"/>
      <c r="H627" s="203">
        <v>-6.5629999999999997</v>
      </c>
      <c r="I627" s="204"/>
      <c r="J627" s="200"/>
      <c r="K627" s="200"/>
      <c r="L627" s="205"/>
      <c r="M627" s="206"/>
      <c r="N627" s="207"/>
      <c r="O627" s="207"/>
      <c r="P627" s="207"/>
      <c r="Q627" s="207"/>
      <c r="R627" s="207"/>
      <c r="S627" s="207"/>
      <c r="T627" s="208"/>
      <c r="AT627" s="209" t="s">
        <v>140</v>
      </c>
      <c r="AU627" s="209" t="s">
        <v>86</v>
      </c>
      <c r="AV627" s="14" t="s">
        <v>86</v>
      </c>
      <c r="AW627" s="14" t="s">
        <v>36</v>
      </c>
      <c r="AX627" s="14" t="s">
        <v>76</v>
      </c>
      <c r="AY627" s="209" t="s">
        <v>131</v>
      </c>
    </row>
    <row r="628" spans="1:65" s="15" customFormat="1" x14ac:dyDescent="0.2">
      <c r="B628" s="210"/>
      <c r="C628" s="211"/>
      <c r="D628" s="190" t="s">
        <v>140</v>
      </c>
      <c r="E628" s="212" t="s">
        <v>569</v>
      </c>
      <c r="F628" s="213" t="s">
        <v>145</v>
      </c>
      <c r="G628" s="211"/>
      <c r="H628" s="214">
        <v>93.123999999999995</v>
      </c>
      <c r="I628" s="215"/>
      <c r="J628" s="211"/>
      <c r="K628" s="211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140</v>
      </c>
      <c r="AU628" s="220" t="s">
        <v>86</v>
      </c>
      <c r="AV628" s="15" t="s">
        <v>138</v>
      </c>
      <c r="AW628" s="15" t="s">
        <v>36</v>
      </c>
      <c r="AX628" s="15" t="s">
        <v>84</v>
      </c>
      <c r="AY628" s="220" t="s">
        <v>131</v>
      </c>
    </row>
    <row r="629" spans="1:65" s="2" customFormat="1" ht="24" x14ac:dyDescent="0.2">
      <c r="A629" s="36"/>
      <c r="B629" s="37"/>
      <c r="C629" s="175" t="s">
        <v>1549</v>
      </c>
      <c r="D629" s="175" t="s">
        <v>133</v>
      </c>
      <c r="E629" s="176" t="s">
        <v>1550</v>
      </c>
      <c r="F629" s="177" t="s">
        <v>1551</v>
      </c>
      <c r="G629" s="178" t="s">
        <v>136</v>
      </c>
      <c r="H629" s="179">
        <v>93.123999999999995</v>
      </c>
      <c r="I629" s="180"/>
      <c r="J629" s="181">
        <f>ROUND(I629*H629,2)</f>
        <v>0</v>
      </c>
      <c r="K629" s="177" t="s">
        <v>137</v>
      </c>
      <c r="L629" s="41"/>
      <c r="M629" s="182" t="s">
        <v>28</v>
      </c>
      <c r="N629" s="183" t="s">
        <v>47</v>
      </c>
      <c r="O629" s="66"/>
      <c r="P629" s="184">
        <f>O629*H629</f>
        <v>0</v>
      </c>
      <c r="Q629" s="184">
        <v>2.9999999999999997E-4</v>
      </c>
      <c r="R629" s="184">
        <f>Q629*H629</f>
        <v>2.7937199999999995E-2</v>
      </c>
      <c r="S629" s="184">
        <v>0</v>
      </c>
      <c r="T629" s="185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86" t="s">
        <v>231</v>
      </c>
      <c r="AT629" s="186" t="s">
        <v>133</v>
      </c>
      <c r="AU629" s="186" t="s">
        <v>86</v>
      </c>
      <c r="AY629" s="19" t="s">
        <v>131</v>
      </c>
      <c r="BE629" s="187">
        <f>IF(N629="základní",J629,0)</f>
        <v>0</v>
      </c>
      <c r="BF629" s="187">
        <f>IF(N629="snížená",J629,0)</f>
        <v>0</v>
      </c>
      <c r="BG629" s="187">
        <f>IF(N629="zákl. přenesená",J629,0)</f>
        <v>0</v>
      </c>
      <c r="BH629" s="187">
        <f>IF(N629="sníž. přenesená",J629,0)</f>
        <v>0</v>
      </c>
      <c r="BI629" s="187">
        <f>IF(N629="nulová",J629,0)</f>
        <v>0</v>
      </c>
      <c r="BJ629" s="19" t="s">
        <v>84</v>
      </c>
      <c r="BK629" s="187">
        <f>ROUND(I629*H629,2)</f>
        <v>0</v>
      </c>
      <c r="BL629" s="19" t="s">
        <v>231</v>
      </c>
      <c r="BM629" s="186" t="s">
        <v>1552</v>
      </c>
    </row>
    <row r="630" spans="1:65" s="14" customFormat="1" x14ac:dyDescent="0.2">
      <c r="B630" s="199"/>
      <c r="C630" s="200"/>
      <c r="D630" s="190" t="s">
        <v>140</v>
      </c>
      <c r="E630" s="201" t="s">
        <v>28</v>
      </c>
      <c r="F630" s="202" t="s">
        <v>569</v>
      </c>
      <c r="G630" s="200"/>
      <c r="H630" s="203">
        <v>93.123999999999995</v>
      </c>
      <c r="I630" s="204"/>
      <c r="J630" s="200"/>
      <c r="K630" s="200"/>
      <c r="L630" s="205"/>
      <c r="M630" s="206"/>
      <c r="N630" s="207"/>
      <c r="O630" s="207"/>
      <c r="P630" s="207"/>
      <c r="Q630" s="207"/>
      <c r="R630" s="207"/>
      <c r="S630" s="207"/>
      <c r="T630" s="208"/>
      <c r="AT630" s="209" t="s">
        <v>140</v>
      </c>
      <c r="AU630" s="209" t="s">
        <v>86</v>
      </c>
      <c r="AV630" s="14" t="s">
        <v>86</v>
      </c>
      <c r="AW630" s="14" t="s">
        <v>36</v>
      </c>
      <c r="AX630" s="14" t="s">
        <v>84</v>
      </c>
      <c r="AY630" s="209" t="s">
        <v>131</v>
      </c>
    </row>
    <row r="631" spans="1:65" s="2" customFormat="1" ht="24" x14ac:dyDescent="0.2">
      <c r="A631" s="36"/>
      <c r="B631" s="37"/>
      <c r="C631" s="175" t="s">
        <v>1553</v>
      </c>
      <c r="D631" s="175" t="s">
        <v>133</v>
      </c>
      <c r="E631" s="176" t="s">
        <v>1554</v>
      </c>
      <c r="F631" s="177" t="s">
        <v>1555</v>
      </c>
      <c r="G631" s="178" t="s">
        <v>148</v>
      </c>
      <c r="H631" s="179">
        <v>55.874000000000002</v>
      </c>
      <c r="I631" s="180"/>
      <c r="J631" s="181">
        <f>ROUND(I631*H631,2)</f>
        <v>0</v>
      </c>
      <c r="K631" s="177" t="s">
        <v>137</v>
      </c>
      <c r="L631" s="41"/>
      <c r="M631" s="182" t="s">
        <v>28</v>
      </c>
      <c r="N631" s="183" t="s">
        <v>47</v>
      </c>
      <c r="O631" s="66"/>
      <c r="P631" s="184">
        <f>O631*H631</f>
        <v>0</v>
      </c>
      <c r="Q631" s="184">
        <v>2.0000000000000001E-4</v>
      </c>
      <c r="R631" s="184">
        <f>Q631*H631</f>
        <v>1.11748E-2</v>
      </c>
      <c r="S631" s="184">
        <v>0</v>
      </c>
      <c r="T631" s="185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86" t="s">
        <v>231</v>
      </c>
      <c r="AT631" s="186" t="s">
        <v>133</v>
      </c>
      <c r="AU631" s="186" t="s">
        <v>86</v>
      </c>
      <c r="AY631" s="19" t="s">
        <v>131</v>
      </c>
      <c r="BE631" s="187">
        <f>IF(N631="základní",J631,0)</f>
        <v>0</v>
      </c>
      <c r="BF631" s="187">
        <f>IF(N631="snížená",J631,0)</f>
        <v>0</v>
      </c>
      <c r="BG631" s="187">
        <f>IF(N631="zákl. přenesená",J631,0)</f>
        <v>0</v>
      </c>
      <c r="BH631" s="187">
        <f>IF(N631="sníž. přenesená",J631,0)</f>
        <v>0</v>
      </c>
      <c r="BI631" s="187">
        <f>IF(N631="nulová",J631,0)</f>
        <v>0</v>
      </c>
      <c r="BJ631" s="19" t="s">
        <v>84</v>
      </c>
      <c r="BK631" s="187">
        <f>ROUND(I631*H631,2)</f>
        <v>0</v>
      </c>
      <c r="BL631" s="19" t="s">
        <v>231</v>
      </c>
      <c r="BM631" s="186" t="s">
        <v>1556</v>
      </c>
    </row>
    <row r="632" spans="1:65" s="14" customFormat="1" x14ac:dyDescent="0.2">
      <c r="B632" s="199"/>
      <c r="C632" s="200"/>
      <c r="D632" s="190" t="s">
        <v>140</v>
      </c>
      <c r="E632" s="201" t="s">
        <v>28</v>
      </c>
      <c r="F632" s="202" t="s">
        <v>1557</v>
      </c>
      <c r="G632" s="200"/>
      <c r="H632" s="203">
        <v>55.874000000000002</v>
      </c>
      <c r="I632" s="204"/>
      <c r="J632" s="200"/>
      <c r="K632" s="200"/>
      <c r="L632" s="205"/>
      <c r="M632" s="206"/>
      <c r="N632" s="207"/>
      <c r="O632" s="207"/>
      <c r="P632" s="207"/>
      <c r="Q632" s="207"/>
      <c r="R632" s="207"/>
      <c r="S632" s="207"/>
      <c r="T632" s="208"/>
      <c r="AT632" s="209" t="s">
        <v>140</v>
      </c>
      <c r="AU632" s="209" t="s">
        <v>86</v>
      </c>
      <c r="AV632" s="14" t="s">
        <v>86</v>
      </c>
      <c r="AW632" s="14" t="s">
        <v>36</v>
      </c>
      <c r="AX632" s="14" t="s">
        <v>84</v>
      </c>
      <c r="AY632" s="209" t="s">
        <v>131</v>
      </c>
    </row>
    <row r="633" spans="1:65" s="2" customFormat="1" ht="24" x14ac:dyDescent="0.2">
      <c r="A633" s="36"/>
      <c r="B633" s="37"/>
      <c r="C633" s="221" t="s">
        <v>1558</v>
      </c>
      <c r="D633" s="221" t="s">
        <v>157</v>
      </c>
      <c r="E633" s="222" t="s">
        <v>1559</v>
      </c>
      <c r="F633" s="223" t="s">
        <v>1560</v>
      </c>
      <c r="G633" s="224" t="s">
        <v>148</v>
      </c>
      <c r="H633" s="225">
        <v>61.460999999999999</v>
      </c>
      <c r="I633" s="226"/>
      <c r="J633" s="227">
        <f>ROUND(I633*H633,2)</f>
        <v>0</v>
      </c>
      <c r="K633" s="223" t="s">
        <v>137</v>
      </c>
      <c r="L633" s="228"/>
      <c r="M633" s="229" t="s">
        <v>28</v>
      </c>
      <c r="N633" s="230" t="s">
        <v>47</v>
      </c>
      <c r="O633" s="66"/>
      <c r="P633" s="184">
        <f>O633*H633</f>
        <v>0</v>
      </c>
      <c r="Q633" s="184">
        <v>6.9999999999999994E-5</v>
      </c>
      <c r="R633" s="184">
        <f>Q633*H633</f>
        <v>4.3022699999999995E-3</v>
      </c>
      <c r="S633" s="184">
        <v>0</v>
      </c>
      <c r="T633" s="185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86" t="s">
        <v>354</v>
      </c>
      <c r="AT633" s="186" t="s">
        <v>157</v>
      </c>
      <c r="AU633" s="186" t="s">
        <v>86</v>
      </c>
      <c r="AY633" s="19" t="s">
        <v>131</v>
      </c>
      <c r="BE633" s="187">
        <f>IF(N633="základní",J633,0)</f>
        <v>0</v>
      </c>
      <c r="BF633" s="187">
        <f>IF(N633="snížená",J633,0)</f>
        <v>0</v>
      </c>
      <c r="BG633" s="187">
        <f>IF(N633="zákl. přenesená",J633,0)</f>
        <v>0</v>
      </c>
      <c r="BH633" s="187">
        <f>IF(N633="sníž. přenesená",J633,0)</f>
        <v>0</v>
      </c>
      <c r="BI633" s="187">
        <f>IF(N633="nulová",J633,0)</f>
        <v>0</v>
      </c>
      <c r="BJ633" s="19" t="s">
        <v>84</v>
      </c>
      <c r="BK633" s="187">
        <f>ROUND(I633*H633,2)</f>
        <v>0</v>
      </c>
      <c r="BL633" s="19" t="s">
        <v>231</v>
      </c>
      <c r="BM633" s="186" t="s">
        <v>1561</v>
      </c>
    </row>
    <row r="634" spans="1:65" s="14" customFormat="1" x14ac:dyDescent="0.2">
      <c r="B634" s="199"/>
      <c r="C634" s="200"/>
      <c r="D634" s="190" t="s">
        <v>140</v>
      </c>
      <c r="E634" s="200"/>
      <c r="F634" s="202" t="s">
        <v>1562</v>
      </c>
      <c r="G634" s="200"/>
      <c r="H634" s="203">
        <v>61.460999999999999</v>
      </c>
      <c r="I634" s="204"/>
      <c r="J634" s="200"/>
      <c r="K634" s="200"/>
      <c r="L634" s="205"/>
      <c r="M634" s="206"/>
      <c r="N634" s="207"/>
      <c r="O634" s="207"/>
      <c r="P634" s="207"/>
      <c r="Q634" s="207"/>
      <c r="R634" s="207"/>
      <c r="S634" s="207"/>
      <c r="T634" s="208"/>
      <c r="AT634" s="209" t="s">
        <v>140</v>
      </c>
      <c r="AU634" s="209" t="s">
        <v>86</v>
      </c>
      <c r="AV634" s="14" t="s">
        <v>86</v>
      </c>
      <c r="AW634" s="14" t="s">
        <v>4</v>
      </c>
      <c r="AX634" s="14" t="s">
        <v>84</v>
      </c>
      <c r="AY634" s="209" t="s">
        <v>131</v>
      </c>
    </row>
    <row r="635" spans="1:65" s="2" customFormat="1" ht="36" x14ac:dyDescent="0.2">
      <c r="A635" s="36"/>
      <c r="B635" s="37"/>
      <c r="C635" s="175" t="s">
        <v>1563</v>
      </c>
      <c r="D635" s="175" t="s">
        <v>133</v>
      </c>
      <c r="E635" s="176" t="s">
        <v>1564</v>
      </c>
      <c r="F635" s="177" t="s">
        <v>1565</v>
      </c>
      <c r="G635" s="178" t="s">
        <v>136</v>
      </c>
      <c r="H635" s="179">
        <v>93.123999999999995</v>
      </c>
      <c r="I635" s="180"/>
      <c r="J635" s="181">
        <f>ROUND(I635*H635,2)</f>
        <v>0</v>
      </c>
      <c r="K635" s="177" t="s">
        <v>137</v>
      </c>
      <c r="L635" s="41"/>
      <c r="M635" s="182" t="s">
        <v>28</v>
      </c>
      <c r="N635" s="183" t="s">
        <v>47</v>
      </c>
      <c r="O635" s="66"/>
      <c r="P635" s="184">
        <f>O635*H635</f>
        <v>0</v>
      </c>
      <c r="Q635" s="184">
        <v>8.9999999999999993E-3</v>
      </c>
      <c r="R635" s="184">
        <f>Q635*H635</f>
        <v>0.83811599999999986</v>
      </c>
      <c r="S635" s="184">
        <v>0</v>
      </c>
      <c r="T635" s="185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86" t="s">
        <v>231</v>
      </c>
      <c r="AT635" s="186" t="s">
        <v>133</v>
      </c>
      <c r="AU635" s="186" t="s">
        <v>86</v>
      </c>
      <c r="AY635" s="19" t="s">
        <v>131</v>
      </c>
      <c r="BE635" s="187">
        <f>IF(N635="základní",J635,0)</f>
        <v>0</v>
      </c>
      <c r="BF635" s="187">
        <f>IF(N635="snížená",J635,0)</f>
        <v>0</v>
      </c>
      <c r="BG635" s="187">
        <f>IF(N635="zákl. přenesená",J635,0)</f>
        <v>0</v>
      </c>
      <c r="BH635" s="187">
        <f>IF(N635="sníž. přenesená",J635,0)</f>
        <v>0</v>
      </c>
      <c r="BI635" s="187">
        <f>IF(N635="nulová",J635,0)</f>
        <v>0</v>
      </c>
      <c r="BJ635" s="19" t="s">
        <v>84</v>
      </c>
      <c r="BK635" s="187">
        <f>ROUND(I635*H635,2)</f>
        <v>0</v>
      </c>
      <c r="BL635" s="19" t="s">
        <v>231</v>
      </c>
      <c r="BM635" s="186" t="s">
        <v>1566</v>
      </c>
    </row>
    <row r="636" spans="1:65" s="14" customFormat="1" x14ac:dyDescent="0.2">
      <c r="B636" s="199"/>
      <c r="C636" s="200"/>
      <c r="D636" s="190" t="s">
        <v>140</v>
      </c>
      <c r="E636" s="201" t="s">
        <v>28</v>
      </c>
      <c r="F636" s="202" t="s">
        <v>569</v>
      </c>
      <c r="G636" s="200"/>
      <c r="H636" s="203">
        <v>93.123999999999995</v>
      </c>
      <c r="I636" s="204"/>
      <c r="J636" s="200"/>
      <c r="K636" s="200"/>
      <c r="L636" s="205"/>
      <c r="M636" s="206"/>
      <c r="N636" s="207"/>
      <c r="O636" s="207"/>
      <c r="P636" s="207"/>
      <c r="Q636" s="207"/>
      <c r="R636" s="207"/>
      <c r="S636" s="207"/>
      <c r="T636" s="208"/>
      <c r="AT636" s="209" t="s">
        <v>140</v>
      </c>
      <c r="AU636" s="209" t="s">
        <v>86</v>
      </c>
      <c r="AV636" s="14" t="s">
        <v>86</v>
      </c>
      <c r="AW636" s="14" t="s">
        <v>36</v>
      </c>
      <c r="AX636" s="14" t="s">
        <v>84</v>
      </c>
      <c r="AY636" s="209" t="s">
        <v>131</v>
      </c>
    </row>
    <row r="637" spans="1:65" s="2" customFormat="1" ht="24" x14ac:dyDescent="0.2">
      <c r="A637" s="36"/>
      <c r="B637" s="37"/>
      <c r="C637" s="221" t="s">
        <v>1567</v>
      </c>
      <c r="D637" s="221" t="s">
        <v>157</v>
      </c>
      <c r="E637" s="222" t="s">
        <v>1568</v>
      </c>
      <c r="F637" s="223" t="s">
        <v>1569</v>
      </c>
      <c r="G637" s="224" t="s">
        <v>136</v>
      </c>
      <c r="H637" s="225">
        <v>107.093</v>
      </c>
      <c r="I637" s="226"/>
      <c r="J637" s="227">
        <f>ROUND(I637*H637,2)</f>
        <v>0</v>
      </c>
      <c r="K637" s="223" t="s">
        <v>137</v>
      </c>
      <c r="L637" s="228"/>
      <c r="M637" s="229" t="s">
        <v>28</v>
      </c>
      <c r="N637" s="230" t="s">
        <v>47</v>
      </c>
      <c r="O637" s="66"/>
      <c r="P637" s="184">
        <f>O637*H637</f>
        <v>0</v>
      </c>
      <c r="Q637" s="184">
        <v>0.02</v>
      </c>
      <c r="R637" s="184">
        <f>Q637*H637</f>
        <v>2.1418600000000003</v>
      </c>
      <c r="S637" s="184">
        <v>0</v>
      </c>
      <c r="T637" s="185">
        <f>S637*H637</f>
        <v>0</v>
      </c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R637" s="186" t="s">
        <v>354</v>
      </c>
      <c r="AT637" s="186" t="s">
        <v>157</v>
      </c>
      <c r="AU637" s="186" t="s">
        <v>86</v>
      </c>
      <c r="AY637" s="19" t="s">
        <v>131</v>
      </c>
      <c r="BE637" s="187">
        <f>IF(N637="základní",J637,0)</f>
        <v>0</v>
      </c>
      <c r="BF637" s="187">
        <f>IF(N637="snížená",J637,0)</f>
        <v>0</v>
      </c>
      <c r="BG637" s="187">
        <f>IF(N637="zákl. přenesená",J637,0)</f>
        <v>0</v>
      </c>
      <c r="BH637" s="187">
        <f>IF(N637="sníž. přenesená",J637,0)</f>
        <v>0</v>
      </c>
      <c r="BI637" s="187">
        <f>IF(N637="nulová",J637,0)</f>
        <v>0</v>
      </c>
      <c r="BJ637" s="19" t="s">
        <v>84</v>
      </c>
      <c r="BK637" s="187">
        <f>ROUND(I637*H637,2)</f>
        <v>0</v>
      </c>
      <c r="BL637" s="19" t="s">
        <v>231</v>
      </c>
      <c r="BM637" s="186" t="s">
        <v>1570</v>
      </c>
    </row>
    <row r="638" spans="1:65" s="14" customFormat="1" x14ac:dyDescent="0.2">
      <c r="B638" s="199"/>
      <c r="C638" s="200"/>
      <c r="D638" s="190" t="s">
        <v>140</v>
      </c>
      <c r="E638" s="200"/>
      <c r="F638" s="202" t="s">
        <v>1571</v>
      </c>
      <c r="G638" s="200"/>
      <c r="H638" s="203">
        <v>107.093</v>
      </c>
      <c r="I638" s="204"/>
      <c r="J638" s="200"/>
      <c r="K638" s="200"/>
      <c r="L638" s="205"/>
      <c r="M638" s="206"/>
      <c r="N638" s="207"/>
      <c r="O638" s="207"/>
      <c r="P638" s="207"/>
      <c r="Q638" s="207"/>
      <c r="R638" s="207"/>
      <c r="S638" s="207"/>
      <c r="T638" s="208"/>
      <c r="AT638" s="209" t="s">
        <v>140</v>
      </c>
      <c r="AU638" s="209" t="s">
        <v>86</v>
      </c>
      <c r="AV638" s="14" t="s">
        <v>86</v>
      </c>
      <c r="AW638" s="14" t="s">
        <v>4</v>
      </c>
      <c r="AX638" s="14" t="s">
        <v>84</v>
      </c>
      <c r="AY638" s="209" t="s">
        <v>131</v>
      </c>
    </row>
    <row r="639" spans="1:65" s="2" customFormat="1" ht="44.25" customHeight="1" x14ac:dyDescent="0.2">
      <c r="A639" s="36"/>
      <c r="B639" s="37"/>
      <c r="C639" s="175" t="s">
        <v>1572</v>
      </c>
      <c r="D639" s="175" t="s">
        <v>133</v>
      </c>
      <c r="E639" s="176" t="s">
        <v>1573</v>
      </c>
      <c r="F639" s="177" t="s">
        <v>1574</v>
      </c>
      <c r="G639" s="178" t="s">
        <v>1081</v>
      </c>
      <c r="H639" s="246"/>
      <c r="I639" s="180"/>
      <c r="J639" s="181">
        <f>ROUND(I639*H639,2)</f>
        <v>0</v>
      </c>
      <c r="K639" s="177" t="s">
        <v>137</v>
      </c>
      <c r="L639" s="41"/>
      <c r="M639" s="182" t="s">
        <v>28</v>
      </c>
      <c r="N639" s="183" t="s">
        <v>47</v>
      </c>
      <c r="O639" s="66"/>
      <c r="P639" s="184">
        <f>O639*H639</f>
        <v>0</v>
      </c>
      <c r="Q639" s="184">
        <v>0</v>
      </c>
      <c r="R639" s="184">
        <f>Q639*H639</f>
        <v>0</v>
      </c>
      <c r="S639" s="184">
        <v>0</v>
      </c>
      <c r="T639" s="185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86" t="s">
        <v>231</v>
      </c>
      <c r="AT639" s="186" t="s">
        <v>133</v>
      </c>
      <c r="AU639" s="186" t="s">
        <v>86</v>
      </c>
      <c r="AY639" s="19" t="s">
        <v>131</v>
      </c>
      <c r="BE639" s="187">
        <f>IF(N639="základní",J639,0)</f>
        <v>0</v>
      </c>
      <c r="BF639" s="187">
        <f>IF(N639="snížená",J639,0)</f>
        <v>0</v>
      </c>
      <c r="BG639" s="187">
        <f>IF(N639="zákl. přenesená",J639,0)</f>
        <v>0</v>
      </c>
      <c r="BH639" s="187">
        <f>IF(N639="sníž. přenesená",J639,0)</f>
        <v>0</v>
      </c>
      <c r="BI639" s="187">
        <f>IF(N639="nulová",J639,0)</f>
        <v>0</v>
      </c>
      <c r="BJ639" s="19" t="s">
        <v>84</v>
      </c>
      <c r="BK639" s="187">
        <f>ROUND(I639*H639,2)</f>
        <v>0</v>
      </c>
      <c r="BL639" s="19" t="s">
        <v>231</v>
      </c>
      <c r="BM639" s="186" t="s">
        <v>1575</v>
      </c>
    </row>
    <row r="640" spans="1:65" s="12" customFormat="1" ht="22.9" customHeight="1" x14ac:dyDescent="0.2">
      <c r="B640" s="159"/>
      <c r="C640" s="160"/>
      <c r="D640" s="161" t="s">
        <v>75</v>
      </c>
      <c r="E640" s="173" t="s">
        <v>1576</v>
      </c>
      <c r="F640" s="173" t="s">
        <v>1577</v>
      </c>
      <c r="G640" s="160"/>
      <c r="H640" s="160"/>
      <c r="I640" s="163"/>
      <c r="J640" s="174">
        <f>BK640</f>
        <v>0</v>
      </c>
      <c r="K640" s="160"/>
      <c r="L640" s="165"/>
      <c r="M640" s="166"/>
      <c r="N640" s="167"/>
      <c r="O640" s="167"/>
      <c r="P640" s="168">
        <f>SUM(P641:P676)</f>
        <v>0</v>
      </c>
      <c r="Q640" s="167"/>
      <c r="R640" s="168">
        <f>SUM(R641:R676)</f>
        <v>0.13623716000000002</v>
      </c>
      <c r="S640" s="167"/>
      <c r="T640" s="169">
        <f>SUM(T641:T676)</f>
        <v>0</v>
      </c>
      <c r="AR640" s="170" t="s">
        <v>86</v>
      </c>
      <c r="AT640" s="171" t="s">
        <v>75</v>
      </c>
      <c r="AU640" s="171" t="s">
        <v>84</v>
      </c>
      <c r="AY640" s="170" t="s">
        <v>131</v>
      </c>
      <c r="BK640" s="172">
        <f>SUM(BK641:BK676)</f>
        <v>0</v>
      </c>
    </row>
    <row r="641" spans="1:65" s="2" customFormat="1" ht="24" x14ac:dyDescent="0.2">
      <c r="A641" s="36"/>
      <c r="B641" s="37"/>
      <c r="C641" s="175" t="s">
        <v>1578</v>
      </c>
      <c r="D641" s="175" t="s">
        <v>133</v>
      </c>
      <c r="E641" s="176" t="s">
        <v>1579</v>
      </c>
      <c r="F641" s="177" t="s">
        <v>1580</v>
      </c>
      <c r="G641" s="178" t="s">
        <v>136</v>
      </c>
      <c r="H641" s="179">
        <v>68.096000000000004</v>
      </c>
      <c r="I641" s="180"/>
      <c r="J641" s="181">
        <f>ROUND(I641*H641,2)</f>
        <v>0</v>
      </c>
      <c r="K641" s="177" t="s">
        <v>137</v>
      </c>
      <c r="L641" s="41"/>
      <c r="M641" s="182" t="s">
        <v>28</v>
      </c>
      <c r="N641" s="183" t="s">
        <v>47</v>
      </c>
      <c r="O641" s="66"/>
      <c r="P641" s="184">
        <f>O641*H641</f>
        <v>0</v>
      </c>
      <c r="Q641" s="184">
        <v>2.0000000000000002E-5</v>
      </c>
      <c r="R641" s="184">
        <f>Q641*H641</f>
        <v>1.3619200000000002E-3</v>
      </c>
      <c r="S641" s="184">
        <v>0</v>
      </c>
      <c r="T641" s="185">
        <f>S641*H641</f>
        <v>0</v>
      </c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R641" s="186" t="s">
        <v>231</v>
      </c>
      <c r="AT641" s="186" t="s">
        <v>133</v>
      </c>
      <c r="AU641" s="186" t="s">
        <v>86</v>
      </c>
      <c r="AY641" s="19" t="s">
        <v>131</v>
      </c>
      <c r="BE641" s="187">
        <f>IF(N641="základní",J641,0)</f>
        <v>0</v>
      </c>
      <c r="BF641" s="187">
        <f>IF(N641="snížená",J641,0)</f>
        <v>0</v>
      </c>
      <c r="BG641" s="187">
        <f>IF(N641="zákl. přenesená",J641,0)</f>
        <v>0</v>
      </c>
      <c r="BH641" s="187">
        <f>IF(N641="sníž. přenesená",J641,0)</f>
        <v>0</v>
      </c>
      <c r="BI641" s="187">
        <f>IF(N641="nulová",J641,0)</f>
        <v>0</v>
      </c>
      <c r="BJ641" s="19" t="s">
        <v>84</v>
      </c>
      <c r="BK641" s="187">
        <f>ROUND(I641*H641,2)</f>
        <v>0</v>
      </c>
      <c r="BL641" s="19" t="s">
        <v>231</v>
      </c>
      <c r="BM641" s="186" t="s">
        <v>1581</v>
      </c>
    </row>
    <row r="642" spans="1:65" s="13" customFormat="1" x14ac:dyDescent="0.2">
      <c r="B642" s="188"/>
      <c r="C642" s="189"/>
      <c r="D642" s="190" t="s">
        <v>140</v>
      </c>
      <c r="E642" s="191" t="s">
        <v>28</v>
      </c>
      <c r="F642" s="192" t="s">
        <v>1582</v>
      </c>
      <c r="G642" s="189"/>
      <c r="H642" s="191" t="s">
        <v>28</v>
      </c>
      <c r="I642" s="193"/>
      <c r="J642" s="189"/>
      <c r="K642" s="189"/>
      <c r="L642" s="194"/>
      <c r="M642" s="195"/>
      <c r="N642" s="196"/>
      <c r="O642" s="196"/>
      <c r="P642" s="196"/>
      <c r="Q642" s="196"/>
      <c r="R642" s="196"/>
      <c r="S642" s="196"/>
      <c r="T642" s="197"/>
      <c r="AT642" s="198" t="s">
        <v>140</v>
      </c>
      <c r="AU642" s="198" t="s">
        <v>86</v>
      </c>
      <c r="AV642" s="13" t="s">
        <v>84</v>
      </c>
      <c r="AW642" s="13" t="s">
        <v>36</v>
      </c>
      <c r="AX642" s="13" t="s">
        <v>76</v>
      </c>
      <c r="AY642" s="198" t="s">
        <v>131</v>
      </c>
    </row>
    <row r="643" spans="1:65" s="14" customFormat="1" x14ac:dyDescent="0.2">
      <c r="B643" s="199"/>
      <c r="C643" s="200"/>
      <c r="D643" s="190" t="s">
        <v>140</v>
      </c>
      <c r="E643" s="201" t="s">
        <v>28</v>
      </c>
      <c r="F643" s="202" t="s">
        <v>1214</v>
      </c>
      <c r="G643" s="200"/>
      <c r="H643" s="203">
        <v>68.096000000000004</v>
      </c>
      <c r="I643" s="204"/>
      <c r="J643" s="200"/>
      <c r="K643" s="200"/>
      <c r="L643" s="205"/>
      <c r="M643" s="206"/>
      <c r="N643" s="207"/>
      <c r="O643" s="207"/>
      <c r="P643" s="207"/>
      <c r="Q643" s="207"/>
      <c r="R643" s="207"/>
      <c r="S643" s="207"/>
      <c r="T643" s="208"/>
      <c r="AT643" s="209" t="s">
        <v>140</v>
      </c>
      <c r="AU643" s="209" t="s">
        <v>86</v>
      </c>
      <c r="AV643" s="14" t="s">
        <v>86</v>
      </c>
      <c r="AW643" s="14" t="s">
        <v>36</v>
      </c>
      <c r="AX643" s="14" t="s">
        <v>84</v>
      </c>
      <c r="AY643" s="209" t="s">
        <v>131</v>
      </c>
    </row>
    <row r="644" spans="1:65" s="2" customFormat="1" ht="44.25" customHeight="1" x14ac:dyDescent="0.2">
      <c r="A644" s="36"/>
      <c r="B644" s="37"/>
      <c r="C644" s="175" t="s">
        <v>1583</v>
      </c>
      <c r="D644" s="175" t="s">
        <v>133</v>
      </c>
      <c r="E644" s="176" t="s">
        <v>1584</v>
      </c>
      <c r="F644" s="177" t="s">
        <v>1585</v>
      </c>
      <c r="G644" s="178" t="s">
        <v>1127</v>
      </c>
      <c r="H644" s="179">
        <v>1</v>
      </c>
      <c r="I644" s="180"/>
      <c r="J644" s="181">
        <f>ROUND(I644*H644,2)</f>
        <v>0</v>
      </c>
      <c r="K644" s="177" t="s">
        <v>28</v>
      </c>
      <c r="L644" s="41"/>
      <c r="M644" s="182" t="s">
        <v>28</v>
      </c>
      <c r="N644" s="183" t="s">
        <v>47</v>
      </c>
      <c r="O644" s="66"/>
      <c r="P644" s="184">
        <f>O644*H644</f>
        <v>0</v>
      </c>
      <c r="Q644" s="184">
        <v>2.2000000000000001E-4</v>
      </c>
      <c r="R644" s="184">
        <f>Q644*H644</f>
        <v>2.2000000000000001E-4</v>
      </c>
      <c r="S644" s="184">
        <v>0</v>
      </c>
      <c r="T644" s="185">
        <f>S644*H644</f>
        <v>0</v>
      </c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R644" s="186" t="s">
        <v>231</v>
      </c>
      <c r="AT644" s="186" t="s">
        <v>133</v>
      </c>
      <c r="AU644" s="186" t="s">
        <v>86</v>
      </c>
      <c r="AY644" s="19" t="s">
        <v>131</v>
      </c>
      <c r="BE644" s="187">
        <f>IF(N644="základní",J644,0)</f>
        <v>0</v>
      </c>
      <c r="BF644" s="187">
        <f>IF(N644="snížená",J644,0)</f>
        <v>0</v>
      </c>
      <c r="BG644" s="187">
        <f>IF(N644="zákl. přenesená",J644,0)</f>
        <v>0</v>
      </c>
      <c r="BH644" s="187">
        <f>IF(N644="sníž. přenesená",J644,0)</f>
        <v>0</v>
      </c>
      <c r="BI644" s="187">
        <f>IF(N644="nulová",J644,0)</f>
        <v>0</v>
      </c>
      <c r="BJ644" s="19" t="s">
        <v>84</v>
      </c>
      <c r="BK644" s="187">
        <f>ROUND(I644*H644,2)</f>
        <v>0</v>
      </c>
      <c r="BL644" s="19" t="s">
        <v>231</v>
      </c>
      <c r="BM644" s="186" t="s">
        <v>1586</v>
      </c>
    </row>
    <row r="645" spans="1:65" s="2" customFormat="1" ht="24" x14ac:dyDescent="0.2">
      <c r="A645" s="36"/>
      <c r="B645" s="37"/>
      <c r="C645" s="175" t="s">
        <v>1587</v>
      </c>
      <c r="D645" s="175" t="s">
        <v>133</v>
      </c>
      <c r="E645" s="176" t="s">
        <v>1588</v>
      </c>
      <c r="F645" s="177" t="s">
        <v>1589</v>
      </c>
      <c r="G645" s="178" t="s">
        <v>136</v>
      </c>
      <c r="H645" s="179">
        <v>68.096000000000004</v>
      </c>
      <c r="I645" s="180"/>
      <c r="J645" s="181">
        <f>ROUND(I645*H645,2)</f>
        <v>0</v>
      </c>
      <c r="K645" s="177" t="s">
        <v>137</v>
      </c>
      <c r="L645" s="41"/>
      <c r="M645" s="182" t="s">
        <v>28</v>
      </c>
      <c r="N645" s="183" t="s">
        <v>47</v>
      </c>
      <c r="O645" s="66"/>
      <c r="P645" s="184">
        <f>O645*H645</f>
        <v>0</v>
      </c>
      <c r="Q645" s="184">
        <v>1.7000000000000001E-4</v>
      </c>
      <c r="R645" s="184">
        <f>Q645*H645</f>
        <v>1.1576320000000001E-2</v>
      </c>
      <c r="S645" s="184">
        <v>0</v>
      </c>
      <c r="T645" s="185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86" t="s">
        <v>231</v>
      </c>
      <c r="AT645" s="186" t="s">
        <v>133</v>
      </c>
      <c r="AU645" s="186" t="s">
        <v>86</v>
      </c>
      <c r="AY645" s="19" t="s">
        <v>131</v>
      </c>
      <c r="BE645" s="187">
        <f>IF(N645="základní",J645,0)</f>
        <v>0</v>
      </c>
      <c r="BF645" s="187">
        <f>IF(N645="snížená",J645,0)</f>
        <v>0</v>
      </c>
      <c r="BG645" s="187">
        <f>IF(N645="zákl. přenesená",J645,0)</f>
        <v>0</v>
      </c>
      <c r="BH645" s="187">
        <f>IF(N645="sníž. přenesená",J645,0)</f>
        <v>0</v>
      </c>
      <c r="BI645" s="187">
        <f>IF(N645="nulová",J645,0)</f>
        <v>0</v>
      </c>
      <c r="BJ645" s="19" t="s">
        <v>84</v>
      </c>
      <c r="BK645" s="187">
        <f>ROUND(I645*H645,2)</f>
        <v>0</v>
      </c>
      <c r="BL645" s="19" t="s">
        <v>231</v>
      </c>
      <c r="BM645" s="186" t="s">
        <v>1590</v>
      </c>
    </row>
    <row r="646" spans="1:65" s="14" customFormat="1" x14ac:dyDescent="0.2">
      <c r="B646" s="199"/>
      <c r="C646" s="200"/>
      <c r="D646" s="190" t="s">
        <v>140</v>
      </c>
      <c r="E646" s="201" t="s">
        <v>28</v>
      </c>
      <c r="F646" s="202" t="s">
        <v>1214</v>
      </c>
      <c r="G646" s="200"/>
      <c r="H646" s="203">
        <v>68.096000000000004</v>
      </c>
      <c r="I646" s="204"/>
      <c r="J646" s="200"/>
      <c r="K646" s="200"/>
      <c r="L646" s="205"/>
      <c r="M646" s="206"/>
      <c r="N646" s="207"/>
      <c r="O646" s="207"/>
      <c r="P646" s="207"/>
      <c r="Q646" s="207"/>
      <c r="R646" s="207"/>
      <c r="S646" s="207"/>
      <c r="T646" s="208"/>
      <c r="AT646" s="209" t="s">
        <v>140</v>
      </c>
      <c r="AU646" s="209" t="s">
        <v>86</v>
      </c>
      <c r="AV646" s="14" t="s">
        <v>86</v>
      </c>
      <c r="AW646" s="14" t="s">
        <v>36</v>
      </c>
      <c r="AX646" s="14" t="s">
        <v>84</v>
      </c>
      <c r="AY646" s="209" t="s">
        <v>131</v>
      </c>
    </row>
    <row r="647" spans="1:65" s="2" customFormat="1" ht="33" customHeight="1" x14ac:dyDescent="0.2">
      <c r="A647" s="36"/>
      <c r="B647" s="37"/>
      <c r="C647" s="175" t="s">
        <v>1591</v>
      </c>
      <c r="D647" s="175" t="s">
        <v>133</v>
      </c>
      <c r="E647" s="176" t="s">
        <v>1592</v>
      </c>
      <c r="F647" s="177" t="s">
        <v>1593</v>
      </c>
      <c r="G647" s="178" t="s">
        <v>148</v>
      </c>
      <c r="H647" s="179">
        <v>85.12</v>
      </c>
      <c r="I647" s="180"/>
      <c r="J647" s="181">
        <f>ROUND(I647*H647,2)</f>
        <v>0</v>
      </c>
      <c r="K647" s="177" t="s">
        <v>137</v>
      </c>
      <c r="L647" s="41"/>
      <c r="M647" s="182" t="s">
        <v>28</v>
      </c>
      <c r="N647" s="183" t="s">
        <v>47</v>
      </c>
      <c r="O647" s="66"/>
      <c r="P647" s="184">
        <f>O647*H647</f>
        <v>0</v>
      </c>
      <c r="Q647" s="184">
        <v>3.0000000000000001E-5</v>
      </c>
      <c r="R647" s="184">
        <f>Q647*H647</f>
        <v>2.5536000000000001E-3</v>
      </c>
      <c r="S647" s="184">
        <v>0</v>
      </c>
      <c r="T647" s="185">
        <f>S647*H647</f>
        <v>0</v>
      </c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R647" s="186" t="s">
        <v>231</v>
      </c>
      <c r="AT647" s="186" t="s">
        <v>133</v>
      </c>
      <c r="AU647" s="186" t="s">
        <v>86</v>
      </c>
      <c r="AY647" s="19" t="s">
        <v>131</v>
      </c>
      <c r="BE647" s="187">
        <f>IF(N647="základní",J647,0)</f>
        <v>0</v>
      </c>
      <c r="BF647" s="187">
        <f>IF(N647="snížená",J647,0)</f>
        <v>0</v>
      </c>
      <c r="BG647" s="187">
        <f>IF(N647="zákl. přenesená",J647,0)</f>
        <v>0</v>
      </c>
      <c r="BH647" s="187">
        <f>IF(N647="sníž. přenesená",J647,0)</f>
        <v>0</v>
      </c>
      <c r="BI647" s="187">
        <f>IF(N647="nulová",J647,0)</f>
        <v>0</v>
      </c>
      <c r="BJ647" s="19" t="s">
        <v>84</v>
      </c>
      <c r="BK647" s="187">
        <f>ROUND(I647*H647,2)</f>
        <v>0</v>
      </c>
      <c r="BL647" s="19" t="s">
        <v>231</v>
      </c>
      <c r="BM647" s="186" t="s">
        <v>1594</v>
      </c>
    </row>
    <row r="648" spans="1:65" s="13" customFormat="1" x14ac:dyDescent="0.2">
      <c r="B648" s="188"/>
      <c r="C648" s="189"/>
      <c r="D648" s="190" t="s">
        <v>140</v>
      </c>
      <c r="E648" s="191" t="s">
        <v>28</v>
      </c>
      <c r="F648" s="192" t="s">
        <v>1595</v>
      </c>
      <c r="G648" s="189"/>
      <c r="H648" s="191" t="s">
        <v>28</v>
      </c>
      <c r="I648" s="193"/>
      <c r="J648" s="189"/>
      <c r="K648" s="189"/>
      <c r="L648" s="194"/>
      <c r="M648" s="195"/>
      <c r="N648" s="196"/>
      <c r="O648" s="196"/>
      <c r="P648" s="196"/>
      <c r="Q648" s="196"/>
      <c r="R648" s="196"/>
      <c r="S648" s="196"/>
      <c r="T648" s="197"/>
      <c r="AT648" s="198" t="s">
        <v>140</v>
      </c>
      <c r="AU648" s="198" t="s">
        <v>86</v>
      </c>
      <c r="AV648" s="13" t="s">
        <v>84</v>
      </c>
      <c r="AW648" s="13" t="s">
        <v>36</v>
      </c>
      <c r="AX648" s="13" t="s">
        <v>76</v>
      </c>
      <c r="AY648" s="198" t="s">
        <v>131</v>
      </c>
    </row>
    <row r="649" spans="1:65" s="14" customFormat="1" x14ac:dyDescent="0.2">
      <c r="B649" s="199"/>
      <c r="C649" s="200"/>
      <c r="D649" s="190" t="s">
        <v>140</v>
      </c>
      <c r="E649" s="201" t="s">
        <v>28</v>
      </c>
      <c r="F649" s="202" t="s">
        <v>535</v>
      </c>
      <c r="G649" s="200"/>
      <c r="H649" s="203">
        <v>85.12</v>
      </c>
      <c r="I649" s="204"/>
      <c r="J649" s="200"/>
      <c r="K649" s="200"/>
      <c r="L649" s="205"/>
      <c r="M649" s="206"/>
      <c r="N649" s="207"/>
      <c r="O649" s="207"/>
      <c r="P649" s="207"/>
      <c r="Q649" s="207"/>
      <c r="R649" s="207"/>
      <c r="S649" s="207"/>
      <c r="T649" s="208"/>
      <c r="AT649" s="209" t="s">
        <v>140</v>
      </c>
      <c r="AU649" s="209" t="s">
        <v>86</v>
      </c>
      <c r="AV649" s="14" t="s">
        <v>86</v>
      </c>
      <c r="AW649" s="14" t="s">
        <v>36</v>
      </c>
      <c r="AX649" s="14" t="s">
        <v>84</v>
      </c>
      <c r="AY649" s="209" t="s">
        <v>131</v>
      </c>
    </row>
    <row r="650" spans="1:65" s="2" customFormat="1" ht="24" x14ac:dyDescent="0.2">
      <c r="A650" s="36"/>
      <c r="B650" s="37"/>
      <c r="C650" s="175" t="s">
        <v>1596</v>
      </c>
      <c r="D650" s="175" t="s">
        <v>133</v>
      </c>
      <c r="E650" s="176" t="s">
        <v>1597</v>
      </c>
      <c r="F650" s="177" t="s">
        <v>1598</v>
      </c>
      <c r="G650" s="178" t="s">
        <v>136</v>
      </c>
      <c r="H650" s="179">
        <v>68.096000000000004</v>
      </c>
      <c r="I650" s="180"/>
      <c r="J650" s="181">
        <f>ROUND(I650*H650,2)</f>
        <v>0</v>
      </c>
      <c r="K650" s="177" t="s">
        <v>137</v>
      </c>
      <c r="L650" s="41"/>
      <c r="M650" s="182" t="s">
        <v>28</v>
      </c>
      <c r="N650" s="183" t="s">
        <v>47</v>
      </c>
      <c r="O650" s="66"/>
      <c r="P650" s="184">
        <f>O650*H650</f>
        <v>0</v>
      </c>
      <c r="Q650" s="184">
        <v>1.6000000000000001E-4</v>
      </c>
      <c r="R650" s="184">
        <f>Q650*H650</f>
        <v>1.0895360000000002E-2</v>
      </c>
      <c r="S650" s="184">
        <v>0</v>
      </c>
      <c r="T650" s="185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86" t="s">
        <v>231</v>
      </c>
      <c r="AT650" s="186" t="s">
        <v>133</v>
      </c>
      <c r="AU650" s="186" t="s">
        <v>86</v>
      </c>
      <c r="AY650" s="19" t="s">
        <v>131</v>
      </c>
      <c r="BE650" s="187">
        <f>IF(N650="základní",J650,0)</f>
        <v>0</v>
      </c>
      <c r="BF650" s="187">
        <f>IF(N650="snížená",J650,0)</f>
        <v>0</v>
      </c>
      <c r="BG650" s="187">
        <f>IF(N650="zákl. přenesená",J650,0)</f>
        <v>0</v>
      </c>
      <c r="BH650" s="187">
        <f>IF(N650="sníž. přenesená",J650,0)</f>
        <v>0</v>
      </c>
      <c r="BI650" s="187">
        <f>IF(N650="nulová",J650,0)</f>
        <v>0</v>
      </c>
      <c r="BJ650" s="19" t="s">
        <v>84</v>
      </c>
      <c r="BK650" s="187">
        <f>ROUND(I650*H650,2)</f>
        <v>0</v>
      </c>
      <c r="BL650" s="19" t="s">
        <v>231</v>
      </c>
      <c r="BM650" s="186" t="s">
        <v>1599</v>
      </c>
    </row>
    <row r="651" spans="1:65" s="2" customFormat="1" ht="24" x14ac:dyDescent="0.2">
      <c r="A651" s="36"/>
      <c r="B651" s="37"/>
      <c r="C651" s="175" t="s">
        <v>1600</v>
      </c>
      <c r="D651" s="175" t="s">
        <v>133</v>
      </c>
      <c r="E651" s="176" t="s">
        <v>1601</v>
      </c>
      <c r="F651" s="177" t="s">
        <v>1602</v>
      </c>
      <c r="G651" s="178" t="s">
        <v>136</v>
      </c>
      <c r="H651" s="179">
        <v>68.096000000000004</v>
      </c>
      <c r="I651" s="180"/>
      <c r="J651" s="181">
        <f>ROUND(I651*H651,2)</f>
        <v>0</v>
      </c>
      <c r="K651" s="177" t="s">
        <v>137</v>
      </c>
      <c r="L651" s="41"/>
      <c r="M651" s="182" t="s">
        <v>28</v>
      </c>
      <c r="N651" s="183" t="s">
        <v>47</v>
      </c>
      <c r="O651" s="66"/>
      <c r="P651" s="184">
        <f>O651*H651</f>
        <v>0</v>
      </c>
      <c r="Q651" s="184">
        <v>1.3999999999999999E-4</v>
      </c>
      <c r="R651" s="184">
        <f>Q651*H651</f>
        <v>9.5334399999999989E-3</v>
      </c>
      <c r="S651" s="184">
        <v>0</v>
      </c>
      <c r="T651" s="185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86" t="s">
        <v>231</v>
      </c>
      <c r="AT651" s="186" t="s">
        <v>133</v>
      </c>
      <c r="AU651" s="186" t="s">
        <v>86</v>
      </c>
      <c r="AY651" s="19" t="s">
        <v>131</v>
      </c>
      <c r="BE651" s="187">
        <f>IF(N651="základní",J651,0)</f>
        <v>0</v>
      </c>
      <c r="BF651" s="187">
        <f>IF(N651="snížená",J651,0)</f>
        <v>0</v>
      </c>
      <c r="BG651" s="187">
        <f>IF(N651="zákl. přenesená",J651,0)</f>
        <v>0</v>
      </c>
      <c r="BH651" s="187">
        <f>IF(N651="sníž. přenesená",J651,0)</f>
        <v>0</v>
      </c>
      <c r="BI651" s="187">
        <f>IF(N651="nulová",J651,0)</f>
        <v>0</v>
      </c>
      <c r="BJ651" s="19" t="s">
        <v>84</v>
      </c>
      <c r="BK651" s="187">
        <f>ROUND(I651*H651,2)</f>
        <v>0</v>
      </c>
      <c r="BL651" s="19" t="s">
        <v>231</v>
      </c>
      <c r="BM651" s="186" t="s">
        <v>1603</v>
      </c>
    </row>
    <row r="652" spans="1:65" s="2" customFormat="1" ht="36" x14ac:dyDescent="0.2">
      <c r="A652" s="36"/>
      <c r="B652" s="37"/>
      <c r="C652" s="175" t="s">
        <v>1604</v>
      </c>
      <c r="D652" s="175" t="s">
        <v>133</v>
      </c>
      <c r="E652" s="176" t="s">
        <v>1605</v>
      </c>
      <c r="F652" s="177" t="s">
        <v>1606</v>
      </c>
      <c r="G652" s="178" t="s">
        <v>136</v>
      </c>
      <c r="H652" s="179">
        <v>12.507999999999999</v>
      </c>
      <c r="I652" s="180"/>
      <c r="J652" s="181">
        <f>ROUND(I652*H652,2)</f>
        <v>0</v>
      </c>
      <c r="K652" s="177" t="s">
        <v>1607</v>
      </c>
      <c r="L652" s="41"/>
      <c r="M652" s="182" t="s">
        <v>28</v>
      </c>
      <c r="N652" s="183" t="s">
        <v>47</v>
      </c>
      <c r="O652" s="66"/>
      <c r="P652" s="184">
        <f>O652*H652</f>
        <v>0</v>
      </c>
      <c r="Q652" s="184">
        <v>6.9999999999999994E-5</v>
      </c>
      <c r="R652" s="184">
        <f>Q652*H652</f>
        <v>8.7555999999999984E-4</v>
      </c>
      <c r="S652" s="184">
        <v>0</v>
      </c>
      <c r="T652" s="185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86" t="s">
        <v>231</v>
      </c>
      <c r="AT652" s="186" t="s">
        <v>133</v>
      </c>
      <c r="AU652" s="186" t="s">
        <v>86</v>
      </c>
      <c r="AY652" s="19" t="s">
        <v>131</v>
      </c>
      <c r="BE652" s="187">
        <f>IF(N652="základní",J652,0)</f>
        <v>0</v>
      </c>
      <c r="BF652" s="187">
        <f>IF(N652="snížená",J652,0)</f>
        <v>0</v>
      </c>
      <c r="BG652" s="187">
        <f>IF(N652="zákl. přenesená",J652,0)</f>
        <v>0</v>
      </c>
      <c r="BH652" s="187">
        <f>IF(N652="sníž. přenesená",J652,0)</f>
        <v>0</v>
      </c>
      <c r="BI652" s="187">
        <f>IF(N652="nulová",J652,0)</f>
        <v>0</v>
      </c>
      <c r="BJ652" s="19" t="s">
        <v>84</v>
      </c>
      <c r="BK652" s="187">
        <f>ROUND(I652*H652,2)</f>
        <v>0</v>
      </c>
      <c r="BL652" s="19" t="s">
        <v>231</v>
      </c>
      <c r="BM652" s="186" t="s">
        <v>1608</v>
      </c>
    </row>
    <row r="653" spans="1:65" s="13" customFormat="1" x14ac:dyDescent="0.2">
      <c r="B653" s="188"/>
      <c r="C653" s="189"/>
      <c r="D653" s="190" t="s">
        <v>140</v>
      </c>
      <c r="E653" s="191" t="s">
        <v>28</v>
      </c>
      <c r="F653" s="192" t="s">
        <v>1609</v>
      </c>
      <c r="G653" s="189"/>
      <c r="H653" s="191" t="s">
        <v>28</v>
      </c>
      <c r="I653" s="193"/>
      <c r="J653" s="189"/>
      <c r="K653" s="189"/>
      <c r="L653" s="194"/>
      <c r="M653" s="195"/>
      <c r="N653" s="196"/>
      <c r="O653" s="196"/>
      <c r="P653" s="196"/>
      <c r="Q653" s="196"/>
      <c r="R653" s="196"/>
      <c r="S653" s="196"/>
      <c r="T653" s="197"/>
      <c r="AT653" s="198" t="s">
        <v>140</v>
      </c>
      <c r="AU653" s="198" t="s">
        <v>86</v>
      </c>
      <c r="AV653" s="13" t="s">
        <v>84</v>
      </c>
      <c r="AW653" s="13" t="s">
        <v>36</v>
      </c>
      <c r="AX653" s="13" t="s">
        <v>76</v>
      </c>
      <c r="AY653" s="198" t="s">
        <v>131</v>
      </c>
    </row>
    <row r="654" spans="1:65" s="14" customFormat="1" x14ac:dyDescent="0.2">
      <c r="B654" s="199"/>
      <c r="C654" s="200"/>
      <c r="D654" s="190" t="s">
        <v>140</v>
      </c>
      <c r="E654" s="201" t="s">
        <v>28</v>
      </c>
      <c r="F654" s="202" t="s">
        <v>1610</v>
      </c>
      <c r="G654" s="200"/>
      <c r="H654" s="203">
        <v>1.5</v>
      </c>
      <c r="I654" s="204"/>
      <c r="J654" s="200"/>
      <c r="K654" s="200"/>
      <c r="L654" s="205"/>
      <c r="M654" s="206"/>
      <c r="N654" s="207"/>
      <c r="O654" s="207"/>
      <c r="P654" s="207"/>
      <c r="Q654" s="207"/>
      <c r="R654" s="207"/>
      <c r="S654" s="207"/>
      <c r="T654" s="208"/>
      <c r="AT654" s="209" t="s">
        <v>140</v>
      </c>
      <c r="AU654" s="209" t="s">
        <v>86</v>
      </c>
      <c r="AV654" s="14" t="s">
        <v>86</v>
      </c>
      <c r="AW654" s="14" t="s">
        <v>36</v>
      </c>
      <c r="AX654" s="14" t="s">
        <v>76</v>
      </c>
      <c r="AY654" s="209" t="s">
        <v>131</v>
      </c>
    </row>
    <row r="655" spans="1:65" s="14" customFormat="1" x14ac:dyDescent="0.2">
      <c r="B655" s="199"/>
      <c r="C655" s="200"/>
      <c r="D655" s="190" t="s">
        <v>140</v>
      </c>
      <c r="E655" s="201" t="s">
        <v>28</v>
      </c>
      <c r="F655" s="202" t="s">
        <v>1611</v>
      </c>
      <c r="G655" s="200"/>
      <c r="H655" s="203">
        <v>10.29</v>
      </c>
      <c r="I655" s="204"/>
      <c r="J655" s="200"/>
      <c r="K655" s="200"/>
      <c r="L655" s="205"/>
      <c r="M655" s="206"/>
      <c r="N655" s="207"/>
      <c r="O655" s="207"/>
      <c r="P655" s="207"/>
      <c r="Q655" s="207"/>
      <c r="R655" s="207"/>
      <c r="S655" s="207"/>
      <c r="T655" s="208"/>
      <c r="AT655" s="209" t="s">
        <v>140</v>
      </c>
      <c r="AU655" s="209" t="s">
        <v>86</v>
      </c>
      <c r="AV655" s="14" t="s">
        <v>86</v>
      </c>
      <c r="AW655" s="14" t="s">
        <v>36</v>
      </c>
      <c r="AX655" s="14" t="s">
        <v>76</v>
      </c>
      <c r="AY655" s="209" t="s">
        <v>131</v>
      </c>
    </row>
    <row r="656" spans="1:65" s="14" customFormat="1" x14ac:dyDescent="0.2">
      <c r="B656" s="199"/>
      <c r="C656" s="200"/>
      <c r="D656" s="190" t="s">
        <v>140</v>
      </c>
      <c r="E656" s="201" t="s">
        <v>28</v>
      </c>
      <c r="F656" s="202" t="s">
        <v>1612</v>
      </c>
      <c r="G656" s="200"/>
      <c r="H656" s="203">
        <v>0.71799999999999997</v>
      </c>
      <c r="I656" s="204"/>
      <c r="J656" s="200"/>
      <c r="K656" s="200"/>
      <c r="L656" s="205"/>
      <c r="M656" s="206"/>
      <c r="N656" s="207"/>
      <c r="O656" s="207"/>
      <c r="P656" s="207"/>
      <c r="Q656" s="207"/>
      <c r="R656" s="207"/>
      <c r="S656" s="207"/>
      <c r="T656" s="208"/>
      <c r="AT656" s="209" t="s">
        <v>140</v>
      </c>
      <c r="AU656" s="209" t="s">
        <v>86</v>
      </c>
      <c r="AV656" s="14" t="s">
        <v>86</v>
      </c>
      <c r="AW656" s="14" t="s">
        <v>36</v>
      </c>
      <c r="AX656" s="14" t="s">
        <v>76</v>
      </c>
      <c r="AY656" s="209" t="s">
        <v>131</v>
      </c>
    </row>
    <row r="657" spans="1:65" s="15" customFormat="1" x14ac:dyDescent="0.2">
      <c r="B657" s="210"/>
      <c r="C657" s="211"/>
      <c r="D657" s="190" t="s">
        <v>140</v>
      </c>
      <c r="E657" s="212" t="s">
        <v>28</v>
      </c>
      <c r="F657" s="213" t="s">
        <v>145</v>
      </c>
      <c r="G657" s="211"/>
      <c r="H657" s="214">
        <v>12.507999999999999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140</v>
      </c>
      <c r="AU657" s="220" t="s">
        <v>86</v>
      </c>
      <c r="AV657" s="15" t="s">
        <v>138</v>
      </c>
      <c r="AW657" s="15" t="s">
        <v>36</v>
      </c>
      <c r="AX657" s="15" t="s">
        <v>84</v>
      </c>
      <c r="AY657" s="220" t="s">
        <v>131</v>
      </c>
    </row>
    <row r="658" spans="1:65" s="2" customFormat="1" ht="24" x14ac:dyDescent="0.2">
      <c r="A658" s="36"/>
      <c r="B658" s="37"/>
      <c r="C658" s="175" t="s">
        <v>1613</v>
      </c>
      <c r="D658" s="175" t="s">
        <v>133</v>
      </c>
      <c r="E658" s="176" t="s">
        <v>1614</v>
      </c>
      <c r="F658" s="177" t="s">
        <v>1615</v>
      </c>
      <c r="G658" s="178" t="s">
        <v>136</v>
      </c>
      <c r="H658" s="179">
        <v>12.507999999999999</v>
      </c>
      <c r="I658" s="180"/>
      <c r="J658" s="181">
        <f>ROUND(I658*H658,2)</f>
        <v>0</v>
      </c>
      <c r="K658" s="177" t="s">
        <v>137</v>
      </c>
      <c r="L658" s="41"/>
      <c r="M658" s="182" t="s">
        <v>28</v>
      </c>
      <c r="N658" s="183" t="s">
        <v>47</v>
      </c>
      <c r="O658" s="66"/>
      <c r="P658" s="184">
        <f>O658*H658</f>
        <v>0</v>
      </c>
      <c r="Q658" s="184">
        <v>1.2999999999999999E-4</v>
      </c>
      <c r="R658" s="184">
        <f>Q658*H658</f>
        <v>1.6260399999999998E-3</v>
      </c>
      <c r="S658" s="184">
        <v>0</v>
      </c>
      <c r="T658" s="185">
        <f>S658*H658</f>
        <v>0</v>
      </c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R658" s="186" t="s">
        <v>231</v>
      </c>
      <c r="AT658" s="186" t="s">
        <v>133</v>
      </c>
      <c r="AU658" s="186" t="s">
        <v>86</v>
      </c>
      <c r="AY658" s="19" t="s">
        <v>131</v>
      </c>
      <c r="BE658" s="187">
        <f>IF(N658="základní",J658,0)</f>
        <v>0</v>
      </c>
      <c r="BF658" s="187">
        <f>IF(N658="snížená",J658,0)</f>
        <v>0</v>
      </c>
      <c r="BG658" s="187">
        <f>IF(N658="zákl. přenesená",J658,0)</f>
        <v>0</v>
      </c>
      <c r="BH658" s="187">
        <f>IF(N658="sníž. přenesená",J658,0)</f>
        <v>0</v>
      </c>
      <c r="BI658" s="187">
        <f>IF(N658="nulová",J658,0)</f>
        <v>0</v>
      </c>
      <c r="BJ658" s="19" t="s">
        <v>84</v>
      </c>
      <c r="BK658" s="187">
        <f>ROUND(I658*H658,2)</f>
        <v>0</v>
      </c>
      <c r="BL658" s="19" t="s">
        <v>231</v>
      </c>
      <c r="BM658" s="186" t="s">
        <v>1616</v>
      </c>
    </row>
    <row r="659" spans="1:65" s="14" customFormat="1" x14ac:dyDescent="0.2">
      <c r="B659" s="199"/>
      <c r="C659" s="200"/>
      <c r="D659" s="190" t="s">
        <v>140</v>
      </c>
      <c r="E659" s="201" t="s">
        <v>28</v>
      </c>
      <c r="F659" s="202" t="s">
        <v>1617</v>
      </c>
      <c r="G659" s="200"/>
      <c r="H659" s="203">
        <v>12.507999999999999</v>
      </c>
      <c r="I659" s="204"/>
      <c r="J659" s="200"/>
      <c r="K659" s="200"/>
      <c r="L659" s="205"/>
      <c r="M659" s="206"/>
      <c r="N659" s="207"/>
      <c r="O659" s="207"/>
      <c r="P659" s="207"/>
      <c r="Q659" s="207"/>
      <c r="R659" s="207"/>
      <c r="S659" s="207"/>
      <c r="T659" s="208"/>
      <c r="AT659" s="209" t="s">
        <v>140</v>
      </c>
      <c r="AU659" s="209" t="s">
        <v>86</v>
      </c>
      <c r="AV659" s="14" t="s">
        <v>86</v>
      </c>
      <c r="AW659" s="14" t="s">
        <v>36</v>
      </c>
      <c r="AX659" s="14" t="s">
        <v>84</v>
      </c>
      <c r="AY659" s="209" t="s">
        <v>131</v>
      </c>
    </row>
    <row r="660" spans="1:65" s="2" customFormat="1" ht="24" x14ac:dyDescent="0.2">
      <c r="A660" s="36"/>
      <c r="B660" s="37"/>
      <c r="C660" s="175" t="s">
        <v>1618</v>
      </c>
      <c r="D660" s="175" t="s">
        <v>133</v>
      </c>
      <c r="E660" s="176" t="s">
        <v>1619</v>
      </c>
      <c r="F660" s="177" t="s">
        <v>1620</v>
      </c>
      <c r="G660" s="178" t="s">
        <v>136</v>
      </c>
      <c r="H660" s="179">
        <v>12.507999999999999</v>
      </c>
      <c r="I660" s="180"/>
      <c r="J660" s="181">
        <f>ROUND(I660*H660,2)</f>
        <v>0</v>
      </c>
      <c r="K660" s="177" t="s">
        <v>1607</v>
      </c>
      <c r="L660" s="41"/>
      <c r="M660" s="182" t="s">
        <v>28</v>
      </c>
      <c r="N660" s="183" t="s">
        <v>47</v>
      </c>
      <c r="O660" s="66"/>
      <c r="P660" s="184">
        <f>O660*H660</f>
        <v>0</v>
      </c>
      <c r="Q660" s="184">
        <v>9.0000000000000006E-5</v>
      </c>
      <c r="R660" s="184">
        <f>Q660*H660</f>
        <v>1.12572E-3</v>
      </c>
      <c r="S660" s="184">
        <v>0</v>
      </c>
      <c r="T660" s="185">
        <f>S660*H660</f>
        <v>0</v>
      </c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R660" s="186" t="s">
        <v>231</v>
      </c>
      <c r="AT660" s="186" t="s">
        <v>133</v>
      </c>
      <c r="AU660" s="186" t="s">
        <v>86</v>
      </c>
      <c r="AY660" s="19" t="s">
        <v>131</v>
      </c>
      <c r="BE660" s="187">
        <f>IF(N660="základní",J660,0)</f>
        <v>0</v>
      </c>
      <c r="BF660" s="187">
        <f>IF(N660="snížená",J660,0)</f>
        <v>0</v>
      </c>
      <c r="BG660" s="187">
        <f>IF(N660="zákl. přenesená",J660,0)</f>
        <v>0</v>
      </c>
      <c r="BH660" s="187">
        <f>IF(N660="sníž. přenesená",J660,0)</f>
        <v>0</v>
      </c>
      <c r="BI660" s="187">
        <f>IF(N660="nulová",J660,0)</f>
        <v>0</v>
      </c>
      <c r="BJ660" s="19" t="s">
        <v>84</v>
      </c>
      <c r="BK660" s="187">
        <f>ROUND(I660*H660,2)</f>
        <v>0</v>
      </c>
      <c r="BL660" s="19" t="s">
        <v>231</v>
      </c>
      <c r="BM660" s="186" t="s">
        <v>1621</v>
      </c>
    </row>
    <row r="661" spans="1:65" s="14" customFormat="1" x14ac:dyDescent="0.2">
      <c r="B661" s="199"/>
      <c r="C661" s="200"/>
      <c r="D661" s="190" t="s">
        <v>140</v>
      </c>
      <c r="E661" s="201" t="s">
        <v>28</v>
      </c>
      <c r="F661" s="202" t="s">
        <v>1617</v>
      </c>
      <c r="G661" s="200"/>
      <c r="H661" s="203">
        <v>12.507999999999999</v>
      </c>
      <c r="I661" s="204"/>
      <c r="J661" s="200"/>
      <c r="K661" s="200"/>
      <c r="L661" s="205"/>
      <c r="M661" s="206"/>
      <c r="N661" s="207"/>
      <c r="O661" s="207"/>
      <c r="P661" s="207"/>
      <c r="Q661" s="207"/>
      <c r="R661" s="207"/>
      <c r="S661" s="207"/>
      <c r="T661" s="208"/>
      <c r="AT661" s="209" t="s">
        <v>140</v>
      </c>
      <c r="AU661" s="209" t="s">
        <v>86</v>
      </c>
      <c r="AV661" s="14" t="s">
        <v>86</v>
      </c>
      <c r="AW661" s="14" t="s">
        <v>36</v>
      </c>
      <c r="AX661" s="14" t="s">
        <v>84</v>
      </c>
      <c r="AY661" s="209" t="s">
        <v>131</v>
      </c>
    </row>
    <row r="662" spans="1:65" s="2" customFormat="1" ht="24" x14ac:dyDescent="0.2">
      <c r="A662" s="36"/>
      <c r="B662" s="37"/>
      <c r="C662" s="175" t="s">
        <v>1622</v>
      </c>
      <c r="D662" s="175" t="s">
        <v>133</v>
      </c>
      <c r="E662" s="176" t="s">
        <v>1623</v>
      </c>
      <c r="F662" s="177" t="s">
        <v>1624</v>
      </c>
      <c r="G662" s="178" t="s">
        <v>136</v>
      </c>
      <c r="H662" s="179">
        <v>267.97000000000003</v>
      </c>
      <c r="I662" s="180"/>
      <c r="J662" s="181">
        <f>ROUND(I662*H662,2)</f>
        <v>0</v>
      </c>
      <c r="K662" s="177" t="s">
        <v>137</v>
      </c>
      <c r="L662" s="41"/>
      <c r="M662" s="182" t="s">
        <v>28</v>
      </c>
      <c r="N662" s="183" t="s">
        <v>47</v>
      </c>
      <c r="O662" s="66"/>
      <c r="P662" s="184">
        <f>O662*H662</f>
        <v>0</v>
      </c>
      <c r="Q662" s="184">
        <v>0</v>
      </c>
      <c r="R662" s="184">
        <f>Q662*H662</f>
        <v>0</v>
      </c>
      <c r="S662" s="184">
        <v>0</v>
      </c>
      <c r="T662" s="185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86" t="s">
        <v>231</v>
      </c>
      <c r="AT662" s="186" t="s">
        <v>133</v>
      </c>
      <c r="AU662" s="186" t="s">
        <v>86</v>
      </c>
      <c r="AY662" s="19" t="s">
        <v>131</v>
      </c>
      <c r="BE662" s="187">
        <f>IF(N662="základní",J662,0)</f>
        <v>0</v>
      </c>
      <c r="BF662" s="187">
        <f>IF(N662="snížená",J662,0)</f>
        <v>0</v>
      </c>
      <c r="BG662" s="187">
        <f>IF(N662="zákl. přenesená",J662,0)</f>
        <v>0</v>
      </c>
      <c r="BH662" s="187">
        <f>IF(N662="sníž. přenesená",J662,0)</f>
        <v>0</v>
      </c>
      <c r="BI662" s="187">
        <f>IF(N662="nulová",J662,0)</f>
        <v>0</v>
      </c>
      <c r="BJ662" s="19" t="s">
        <v>84</v>
      </c>
      <c r="BK662" s="187">
        <f>ROUND(I662*H662,2)</f>
        <v>0</v>
      </c>
      <c r="BL662" s="19" t="s">
        <v>231</v>
      </c>
      <c r="BM662" s="186" t="s">
        <v>1625</v>
      </c>
    </row>
    <row r="663" spans="1:65" s="14" customFormat="1" x14ac:dyDescent="0.2">
      <c r="B663" s="199"/>
      <c r="C663" s="200"/>
      <c r="D663" s="190" t="s">
        <v>140</v>
      </c>
      <c r="E663" s="201" t="s">
        <v>28</v>
      </c>
      <c r="F663" s="202" t="s">
        <v>881</v>
      </c>
      <c r="G663" s="200"/>
      <c r="H663" s="203">
        <v>78.018000000000001</v>
      </c>
      <c r="I663" s="204"/>
      <c r="J663" s="200"/>
      <c r="K663" s="200"/>
      <c r="L663" s="205"/>
      <c r="M663" s="206"/>
      <c r="N663" s="207"/>
      <c r="O663" s="207"/>
      <c r="P663" s="207"/>
      <c r="Q663" s="207"/>
      <c r="R663" s="207"/>
      <c r="S663" s="207"/>
      <c r="T663" s="208"/>
      <c r="AT663" s="209" t="s">
        <v>140</v>
      </c>
      <c r="AU663" s="209" t="s">
        <v>86</v>
      </c>
      <c r="AV663" s="14" t="s">
        <v>86</v>
      </c>
      <c r="AW663" s="14" t="s">
        <v>36</v>
      </c>
      <c r="AX663" s="14" t="s">
        <v>76</v>
      </c>
      <c r="AY663" s="209" t="s">
        <v>131</v>
      </c>
    </row>
    <row r="664" spans="1:65" s="14" customFormat="1" x14ac:dyDescent="0.2">
      <c r="B664" s="199"/>
      <c r="C664" s="200"/>
      <c r="D664" s="190" t="s">
        <v>140</v>
      </c>
      <c r="E664" s="201" t="s">
        <v>28</v>
      </c>
      <c r="F664" s="202" t="s">
        <v>882</v>
      </c>
      <c r="G664" s="200"/>
      <c r="H664" s="203">
        <v>170.94399999999999</v>
      </c>
      <c r="I664" s="204"/>
      <c r="J664" s="200"/>
      <c r="K664" s="200"/>
      <c r="L664" s="205"/>
      <c r="M664" s="206"/>
      <c r="N664" s="207"/>
      <c r="O664" s="207"/>
      <c r="P664" s="207"/>
      <c r="Q664" s="207"/>
      <c r="R664" s="207"/>
      <c r="S664" s="207"/>
      <c r="T664" s="208"/>
      <c r="AT664" s="209" t="s">
        <v>140</v>
      </c>
      <c r="AU664" s="209" t="s">
        <v>86</v>
      </c>
      <c r="AV664" s="14" t="s">
        <v>86</v>
      </c>
      <c r="AW664" s="14" t="s">
        <v>36</v>
      </c>
      <c r="AX664" s="14" t="s">
        <v>76</v>
      </c>
      <c r="AY664" s="209" t="s">
        <v>131</v>
      </c>
    </row>
    <row r="665" spans="1:65" s="14" customFormat="1" x14ac:dyDescent="0.2">
      <c r="B665" s="199"/>
      <c r="C665" s="200"/>
      <c r="D665" s="190" t="s">
        <v>140</v>
      </c>
      <c r="E665" s="201" t="s">
        <v>28</v>
      </c>
      <c r="F665" s="202" t="s">
        <v>550</v>
      </c>
      <c r="G665" s="200"/>
      <c r="H665" s="203">
        <v>19.007999999999999</v>
      </c>
      <c r="I665" s="204"/>
      <c r="J665" s="200"/>
      <c r="K665" s="200"/>
      <c r="L665" s="205"/>
      <c r="M665" s="206"/>
      <c r="N665" s="207"/>
      <c r="O665" s="207"/>
      <c r="P665" s="207"/>
      <c r="Q665" s="207"/>
      <c r="R665" s="207"/>
      <c r="S665" s="207"/>
      <c r="T665" s="208"/>
      <c r="AT665" s="209" t="s">
        <v>140</v>
      </c>
      <c r="AU665" s="209" t="s">
        <v>86</v>
      </c>
      <c r="AV665" s="14" t="s">
        <v>86</v>
      </c>
      <c r="AW665" s="14" t="s">
        <v>36</v>
      </c>
      <c r="AX665" s="14" t="s">
        <v>76</v>
      </c>
      <c r="AY665" s="209" t="s">
        <v>131</v>
      </c>
    </row>
    <row r="666" spans="1:65" s="15" customFormat="1" x14ac:dyDescent="0.2">
      <c r="B666" s="210"/>
      <c r="C666" s="211"/>
      <c r="D666" s="190" t="s">
        <v>140</v>
      </c>
      <c r="E666" s="212" t="s">
        <v>28</v>
      </c>
      <c r="F666" s="213" t="s">
        <v>145</v>
      </c>
      <c r="G666" s="211"/>
      <c r="H666" s="214">
        <v>267.97000000000003</v>
      </c>
      <c r="I666" s="215"/>
      <c r="J666" s="211"/>
      <c r="K666" s="211"/>
      <c r="L666" s="216"/>
      <c r="M666" s="217"/>
      <c r="N666" s="218"/>
      <c r="O666" s="218"/>
      <c r="P666" s="218"/>
      <c r="Q666" s="218"/>
      <c r="R666" s="218"/>
      <c r="S666" s="218"/>
      <c r="T666" s="219"/>
      <c r="AT666" s="220" t="s">
        <v>140</v>
      </c>
      <c r="AU666" s="220" t="s">
        <v>86</v>
      </c>
      <c r="AV666" s="15" t="s">
        <v>138</v>
      </c>
      <c r="AW666" s="15" t="s">
        <v>36</v>
      </c>
      <c r="AX666" s="15" t="s">
        <v>84</v>
      </c>
      <c r="AY666" s="220" t="s">
        <v>131</v>
      </c>
    </row>
    <row r="667" spans="1:65" s="2" customFormat="1" ht="24" x14ac:dyDescent="0.2">
      <c r="A667" s="36"/>
      <c r="B667" s="37"/>
      <c r="C667" s="175" t="s">
        <v>1626</v>
      </c>
      <c r="D667" s="175" t="s">
        <v>133</v>
      </c>
      <c r="E667" s="176" t="s">
        <v>1627</v>
      </c>
      <c r="F667" s="177" t="s">
        <v>1628</v>
      </c>
      <c r="G667" s="178" t="s">
        <v>136</v>
      </c>
      <c r="H667" s="179">
        <v>267.97000000000003</v>
      </c>
      <c r="I667" s="180"/>
      <c r="J667" s="181">
        <f>ROUND(I667*H667,2)</f>
        <v>0</v>
      </c>
      <c r="K667" s="177" t="s">
        <v>137</v>
      </c>
      <c r="L667" s="41"/>
      <c r="M667" s="182" t="s">
        <v>28</v>
      </c>
      <c r="N667" s="183" t="s">
        <v>47</v>
      </c>
      <c r="O667" s="66"/>
      <c r="P667" s="184">
        <f>O667*H667</f>
        <v>0</v>
      </c>
      <c r="Q667" s="184">
        <v>0</v>
      </c>
      <c r="R667" s="184">
        <f>Q667*H667</f>
        <v>0</v>
      </c>
      <c r="S667" s="184">
        <v>0</v>
      </c>
      <c r="T667" s="185">
        <f>S667*H667</f>
        <v>0</v>
      </c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R667" s="186" t="s">
        <v>231</v>
      </c>
      <c r="AT667" s="186" t="s">
        <v>133</v>
      </c>
      <c r="AU667" s="186" t="s">
        <v>86</v>
      </c>
      <c r="AY667" s="19" t="s">
        <v>131</v>
      </c>
      <c r="BE667" s="187">
        <f>IF(N667="základní",J667,0)</f>
        <v>0</v>
      </c>
      <c r="BF667" s="187">
        <f>IF(N667="snížená",J667,0)</f>
        <v>0</v>
      </c>
      <c r="BG667" s="187">
        <f>IF(N667="zákl. přenesená",J667,0)</f>
        <v>0</v>
      </c>
      <c r="BH667" s="187">
        <f>IF(N667="sníž. přenesená",J667,0)</f>
        <v>0</v>
      </c>
      <c r="BI667" s="187">
        <f>IF(N667="nulová",J667,0)</f>
        <v>0</v>
      </c>
      <c r="BJ667" s="19" t="s">
        <v>84</v>
      </c>
      <c r="BK667" s="187">
        <f>ROUND(I667*H667,2)</f>
        <v>0</v>
      </c>
      <c r="BL667" s="19" t="s">
        <v>231</v>
      </c>
      <c r="BM667" s="186" t="s">
        <v>1629</v>
      </c>
    </row>
    <row r="668" spans="1:65" s="14" customFormat="1" x14ac:dyDescent="0.2">
      <c r="B668" s="199"/>
      <c r="C668" s="200"/>
      <c r="D668" s="190" t="s">
        <v>140</v>
      </c>
      <c r="E668" s="201" t="s">
        <v>28</v>
      </c>
      <c r="F668" s="202" t="s">
        <v>881</v>
      </c>
      <c r="G668" s="200"/>
      <c r="H668" s="203">
        <v>78.018000000000001</v>
      </c>
      <c r="I668" s="204"/>
      <c r="J668" s="200"/>
      <c r="K668" s="200"/>
      <c r="L668" s="205"/>
      <c r="M668" s="206"/>
      <c r="N668" s="207"/>
      <c r="O668" s="207"/>
      <c r="P668" s="207"/>
      <c r="Q668" s="207"/>
      <c r="R668" s="207"/>
      <c r="S668" s="207"/>
      <c r="T668" s="208"/>
      <c r="AT668" s="209" t="s">
        <v>140</v>
      </c>
      <c r="AU668" s="209" t="s">
        <v>86</v>
      </c>
      <c r="AV668" s="14" t="s">
        <v>86</v>
      </c>
      <c r="AW668" s="14" t="s">
        <v>36</v>
      </c>
      <c r="AX668" s="14" t="s">
        <v>76</v>
      </c>
      <c r="AY668" s="209" t="s">
        <v>131</v>
      </c>
    </row>
    <row r="669" spans="1:65" s="14" customFormat="1" x14ac:dyDescent="0.2">
      <c r="B669" s="199"/>
      <c r="C669" s="200"/>
      <c r="D669" s="190" t="s">
        <v>140</v>
      </c>
      <c r="E669" s="201" t="s">
        <v>28</v>
      </c>
      <c r="F669" s="202" t="s">
        <v>882</v>
      </c>
      <c r="G669" s="200"/>
      <c r="H669" s="203">
        <v>170.94399999999999</v>
      </c>
      <c r="I669" s="204"/>
      <c r="J669" s="200"/>
      <c r="K669" s="200"/>
      <c r="L669" s="205"/>
      <c r="M669" s="206"/>
      <c r="N669" s="207"/>
      <c r="O669" s="207"/>
      <c r="P669" s="207"/>
      <c r="Q669" s="207"/>
      <c r="R669" s="207"/>
      <c r="S669" s="207"/>
      <c r="T669" s="208"/>
      <c r="AT669" s="209" t="s">
        <v>140</v>
      </c>
      <c r="AU669" s="209" t="s">
        <v>86</v>
      </c>
      <c r="AV669" s="14" t="s">
        <v>86</v>
      </c>
      <c r="AW669" s="14" t="s">
        <v>36</v>
      </c>
      <c r="AX669" s="14" t="s">
        <v>76</v>
      </c>
      <c r="AY669" s="209" t="s">
        <v>131</v>
      </c>
    </row>
    <row r="670" spans="1:65" s="14" customFormat="1" x14ac:dyDescent="0.2">
      <c r="B670" s="199"/>
      <c r="C670" s="200"/>
      <c r="D670" s="190" t="s">
        <v>140</v>
      </c>
      <c r="E670" s="201" t="s">
        <v>28</v>
      </c>
      <c r="F670" s="202" t="s">
        <v>550</v>
      </c>
      <c r="G670" s="200"/>
      <c r="H670" s="203">
        <v>19.007999999999999</v>
      </c>
      <c r="I670" s="204"/>
      <c r="J670" s="200"/>
      <c r="K670" s="200"/>
      <c r="L670" s="205"/>
      <c r="M670" s="206"/>
      <c r="N670" s="207"/>
      <c r="O670" s="207"/>
      <c r="P670" s="207"/>
      <c r="Q670" s="207"/>
      <c r="R670" s="207"/>
      <c r="S670" s="207"/>
      <c r="T670" s="208"/>
      <c r="AT670" s="209" t="s">
        <v>140</v>
      </c>
      <c r="AU670" s="209" t="s">
        <v>86</v>
      </c>
      <c r="AV670" s="14" t="s">
        <v>86</v>
      </c>
      <c r="AW670" s="14" t="s">
        <v>36</v>
      </c>
      <c r="AX670" s="14" t="s">
        <v>76</v>
      </c>
      <c r="AY670" s="209" t="s">
        <v>131</v>
      </c>
    </row>
    <row r="671" spans="1:65" s="15" customFormat="1" x14ac:dyDescent="0.2">
      <c r="B671" s="210"/>
      <c r="C671" s="211"/>
      <c r="D671" s="190" t="s">
        <v>140</v>
      </c>
      <c r="E671" s="212" t="s">
        <v>28</v>
      </c>
      <c r="F671" s="213" t="s">
        <v>145</v>
      </c>
      <c r="G671" s="211"/>
      <c r="H671" s="214">
        <v>267.97000000000003</v>
      </c>
      <c r="I671" s="215"/>
      <c r="J671" s="211"/>
      <c r="K671" s="211"/>
      <c r="L671" s="216"/>
      <c r="M671" s="217"/>
      <c r="N671" s="218"/>
      <c r="O671" s="218"/>
      <c r="P671" s="218"/>
      <c r="Q671" s="218"/>
      <c r="R671" s="218"/>
      <c r="S671" s="218"/>
      <c r="T671" s="219"/>
      <c r="AT671" s="220" t="s">
        <v>140</v>
      </c>
      <c r="AU671" s="220" t="s">
        <v>86</v>
      </c>
      <c r="AV671" s="15" t="s">
        <v>138</v>
      </c>
      <c r="AW671" s="15" t="s">
        <v>36</v>
      </c>
      <c r="AX671" s="15" t="s">
        <v>84</v>
      </c>
      <c r="AY671" s="220" t="s">
        <v>131</v>
      </c>
    </row>
    <row r="672" spans="1:65" s="2" customFormat="1" ht="44.25" customHeight="1" x14ac:dyDescent="0.2">
      <c r="A672" s="36"/>
      <c r="B672" s="37"/>
      <c r="C672" s="175" t="s">
        <v>1630</v>
      </c>
      <c r="D672" s="175" t="s">
        <v>133</v>
      </c>
      <c r="E672" s="176" t="s">
        <v>1631</v>
      </c>
      <c r="F672" s="177" t="s">
        <v>1632</v>
      </c>
      <c r="G672" s="178" t="s">
        <v>136</v>
      </c>
      <c r="H672" s="179">
        <v>267.97000000000003</v>
      </c>
      <c r="I672" s="180"/>
      <c r="J672" s="181">
        <f>ROUND(I672*H672,2)</f>
        <v>0</v>
      </c>
      <c r="K672" s="177" t="s">
        <v>137</v>
      </c>
      <c r="L672" s="41"/>
      <c r="M672" s="182" t="s">
        <v>28</v>
      </c>
      <c r="N672" s="183" t="s">
        <v>47</v>
      </c>
      <c r="O672" s="66"/>
      <c r="P672" s="184">
        <f>O672*H672</f>
        <v>0</v>
      </c>
      <c r="Q672" s="184">
        <v>3.6000000000000002E-4</v>
      </c>
      <c r="R672" s="184">
        <f>Q672*H672</f>
        <v>9.6469200000000019E-2</v>
      </c>
      <c r="S672" s="184">
        <v>0</v>
      </c>
      <c r="T672" s="185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86" t="s">
        <v>231</v>
      </c>
      <c r="AT672" s="186" t="s">
        <v>133</v>
      </c>
      <c r="AU672" s="186" t="s">
        <v>86</v>
      </c>
      <c r="AY672" s="19" t="s">
        <v>131</v>
      </c>
      <c r="BE672" s="187">
        <f>IF(N672="základní",J672,0)</f>
        <v>0</v>
      </c>
      <c r="BF672" s="187">
        <f>IF(N672="snížená",J672,0)</f>
        <v>0</v>
      </c>
      <c r="BG672" s="187">
        <f>IF(N672="zákl. přenesená",J672,0)</f>
        <v>0</v>
      </c>
      <c r="BH672" s="187">
        <f>IF(N672="sníž. přenesená",J672,0)</f>
        <v>0</v>
      </c>
      <c r="BI672" s="187">
        <f>IF(N672="nulová",J672,0)</f>
        <v>0</v>
      </c>
      <c r="BJ672" s="19" t="s">
        <v>84</v>
      </c>
      <c r="BK672" s="187">
        <f>ROUND(I672*H672,2)</f>
        <v>0</v>
      </c>
      <c r="BL672" s="19" t="s">
        <v>231</v>
      </c>
      <c r="BM672" s="186" t="s">
        <v>1633</v>
      </c>
    </row>
    <row r="673" spans="1:65" s="14" customFormat="1" x14ac:dyDescent="0.2">
      <c r="B673" s="199"/>
      <c r="C673" s="200"/>
      <c r="D673" s="190" t="s">
        <v>140</v>
      </c>
      <c r="E673" s="201" t="s">
        <v>28</v>
      </c>
      <c r="F673" s="202" t="s">
        <v>881</v>
      </c>
      <c r="G673" s="200"/>
      <c r="H673" s="203">
        <v>78.018000000000001</v>
      </c>
      <c r="I673" s="204"/>
      <c r="J673" s="200"/>
      <c r="K673" s="200"/>
      <c r="L673" s="205"/>
      <c r="M673" s="206"/>
      <c r="N673" s="207"/>
      <c r="O673" s="207"/>
      <c r="P673" s="207"/>
      <c r="Q673" s="207"/>
      <c r="R673" s="207"/>
      <c r="S673" s="207"/>
      <c r="T673" s="208"/>
      <c r="AT673" s="209" t="s">
        <v>140</v>
      </c>
      <c r="AU673" s="209" t="s">
        <v>86</v>
      </c>
      <c r="AV673" s="14" t="s">
        <v>86</v>
      </c>
      <c r="AW673" s="14" t="s">
        <v>36</v>
      </c>
      <c r="AX673" s="14" t="s">
        <v>76</v>
      </c>
      <c r="AY673" s="209" t="s">
        <v>131</v>
      </c>
    </row>
    <row r="674" spans="1:65" s="14" customFormat="1" x14ac:dyDescent="0.2">
      <c r="B674" s="199"/>
      <c r="C674" s="200"/>
      <c r="D674" s="190" t="s">
        <v>140</v>
      </c>
      <c r="E674" s="201" t="s">
        <v>28</v>
      </c>
      <c r="F674" s="202" t="s">
        <v>882</v>
      </c>
      <c r="G674" s="200"/>
      <c r="H674" s="203">
        <v>170.94399999999999</v>
      </c>
      <c r="I674" s="204"/>
      <c r="J674" s="200"/>
      <c r="K674" s="200"/>
      <c r="L674" s="205"/>
      <c r="M674" s="206"/>
      <c r="N674" s="207"/>
      <c r="O674" s="207"/>
      <c r="P674" s="207"/>
      <c r="Q674" s="207"/>
      <c r="R674" s="207"/>
      <c r="S674" s="207"/>
      <c r="T674" s="208"/>
      <c r="AT674" s="209" t="s">
        <v>140</v>
      </c>
      <c r="AU674" s="209" t="s">
        <v>86</v>
      </c>
      <c r="AV674" s="14" t="s">
        <v>86</v>
      </c>
      <c r="AW674" s="14" t="s">
        <v>36</v>
      </c>
      <c r="AX674" s="14" t="s">
        <v>76</v>
      </c>
      <c r="AY674" s="209" t="s">
        <v>131</v>
      </c>
    </row>
    <row r="675" spans="1:65" s="14" customFormat="1" x14ac:dyDescent="0.2">
      <c r="B675" s="199"/>
      <c r="C675" s="200"/>
      <c r="D675" s="190" t="s">
        <v>140</v>
      </c>
      <c r="E675" s="201" t="s">
        <v>28</v>
      </c>
      <c r="F675" s="202" t="s">
        <v>550</v>
      </c>
      <c r="G675" s="200"/>
      <c r="H675" s="203">
        <v>19.007999999999999</v>
      </c>
      <c r="I675" s="204"/>
      <c r="J675" s="200"/>
      <c r="K675" s="200"/>
      <c r="L675" s="205"/>
      <c r="M675" s="206"/>
      <c r="N675" s="207"/>
      <c r="O675" s="207"/>
      <c r="P675" s="207"/>
      <c r="Q675" s="207"/>
      <c r="R675" s="207"/>
      <c r="S675" s="207"/>
      <c r="T675" s="208"/>
      <c r="AT675" s="209" t="s">
        <v>140</v>
      </c>
      <c r="AU675" s="209" t="s">
        <v>86</v>
      </c>
      <c r="AV675" s="14" t="s">
        <v>86</v>
      </c>
      <c r="AW675" s="14" t="s">
        <v>36</v>
      </c>
      <c r="AX675" s="14" t="s">
        <v>76</v>
      </c>
      <c r="AY675" s="209" t="s">
        <v>131</v>
      </c>
    </row>
    <row r="676" spans="1:65" s="15" customFormat="1" x14ac:dyDescent="0.2">
      <c r="B676" s="210"/>
      <c r="C676" s="211"/>
      <c r="D676" s="190" t="s">
        <v>140</v>
      </c>
      <c r="E676" s="212" t="s">
        <v>28</v>
      </c>
      <c r="F676" s="213" t="s">
        <v>145</v>
      </c>
      <c r="G676" s="211"/>
      <c r="H676" s="214">
        <v>267.97000000000003</v>
      </c>
      <c r="I676" s="215"/>
      <c r="J676" s="211"/>
      <c r="K676" s="211"/>
      <c r="L676" s="216"/>
      <c r="M676" s="217"/>
      <c r="N676" s="218"/>
      <c r="O676" s="218"/>
      <c r="P676" s="218"/>
      <c r="Q676" s="218"/>
      <c r="R676" s="218"/>
      <c r="S676" s="218"/>
      <c r="T676" s="219"/>
      <c r="AT676" s="220" t="s">
        <v>140</v>
      </c>
      <c r="AU676" s="220" t="s">
        <v>86</v>
      </c>
      <c r="AV676" s="15" t="s">
        <v>138</v>
      </c>
      <c r="AW676" s="15" t="s">
        <v>36</v>
      </c>
      <c r="AX676" s="15" t="s">
        <v>84</v>
      </c>
      <c r="AY676" s="220" t="s">
        <v>131</v>
      </c>
    </row>
    <row r="677" spans="1:65" s="12" customFormat="1" ht="22.9" customHeight="1" x14ac:dyDescent="0.2">
      <c r="B677" s="159"/>
      <c r="C677" s="160"/>
      <c r="D677" s="161" t="s">
        <v>75</v>
      </c>
      <c r="E677" s="173" t="s">
        <v>1634</v>
      </c>
      <c r="F677" s="173" t="s">
        <v>1635</v>
      </c>
      <c r="G677" s="160"/>
      <c r="H677" s="160"/>
      <c r="I677" s="163"/>
      <c r="J677" s="174">
        <f>BK677</f>
        <v>0</v>
      </c>
      <c r="K677" s="160"/>
      <c r="L677" s="165"/>
      <c r="M677" s="166"/>
      <c r="N677" s="167"/>
      <c r="O677" s="167"/>
      <c r="P677" s="168">
        <f>SUM(P678:P689)</f>
        <v>0</v>
      </c>
      <c r="Q677" s="167"/>
      <c r="R677" s="168">
        <f>SUM(R678:R689)</f>
        <v>0.15120659000000003</v>
      </c>
      <c r="S677" s="167"/>
      <c r="T677" s="169">
        <f>SUM(T678:T689)</f>
        <v>0</v>
      </c>
      <c r="AR677" s="170" t="s">
        <v>86</v>
      </c>
      <c r="AT677" s="171" t="s">
        <v>75</v>
      </c>
      <c r="AU677" s="171" t="s">
        <v>84</v>
      </c>
      <c r="AY677" s="170" t="s">
        <v>131</v>
      </c>
      <c r="BK677" s="172">
        <f>SUM(BK678:BK689)</f>
        <v>0</v>
      </c>
    </row>
    <row r="678" spans="1:65" s="2" customFormat="1" ht="24" x14ac:dyDescent="0.2">
      <c r="A678" s="36"/>
      <c r="B678" s="37"/>
      <c r="C678" s="175" t="s">
        <v>1636</v>
      </c>
      <c r="D678" s="175" t="s">
        <v>133</v>
      </c>
      <c r="E678" s="176" t="s">
        <v>1637</v>
      </c>
      <c r="F678" s="177" t="s">
        <v>1638</v>
      </c>
      <c r="G678" s="178" t="s">
        <v>136</v>
      </c>
      <c r="H678" s="179">
        <v>324.69600000000003</v>
      </c>
      <c r="I678" s="180"/>
      <c r="J678" s="181">
        <f>ROUND(I678*H678,2)</f>
        <v>0</v>
      </c>
      <c r="K678" s="177" t="s">
        <v>137</v>
      </c>
      <c r="L678" s="41"/>
      <c r="M678" s="182" t="s">
        <v>28</v>
      </c>
      <c r="N678" s="183" t="s">
        <v>47</v>
      </c>
      <c r="O678" s="66"/>
      <c r="P678" s="184">
        <f>O678*H678</f>
        <v>0</v>
      </c>
      <c r="Q678" s="184">
        <v>0</v>
      </c>
      <c r="R678" s="184">
        <f>Q678*H678</f>
        <v>0</v>
      </c>
      <c r="S678" s="184">
        <v>0</v>
      </c>
      <c r="T678" s="185">
        <f>S678*H678</f>
        <v>0</v>
      </c>
      <c r="U678" s="36"/>
      <c r="V678" s="36"/>
      <c r="W678" s="36"/>
      <c r="X678" s="36"/>
      <c r="Y678" s="36"/>
      <c r="Z678" s="36"/>
      <c r="AA678" s="36"/>
      <c r="AB678" s="36"/>
      <c r="AC678" s="36"/>
      <c r="AD678" s="36"/>
      <c r="AE678" s="36"/>
      <c r="AR678" s="186" t="s">
        <v>231</v>
      </c>
      <c r="AT678" s="186" t="s">
        <v>133</v>
      </c>
      <c r="AU678" s="186" t="s">
        <v>86</v>
      </c>
      <c r="AY678" s="19" t="s">
        <v>131</v>
      </c>
      <c r="BE678" s="187">
        <f>IF(N678="základní",J678,0)</f>
        <v>0</v>
      </c>
      <c r="BF678" s="187">
        <f>IF(N678="snížená",J678,0)</f>
        <v>0</v>
      </c>
      <c r="BG678" s="187">
        <f>IF(N678="zákl. přenesená",J678,0)</f>
        <v>0</v>
      </c>
      <c r="BH678" s="187">
        <f>IF(N678="sníž. přenesená",J678,0)</f>
        <v>0</v>
      </c>
      <c r="BI678" s="187">
        <f>IF(N678="nulová",J678,0)</f>
        <v>0</v>
      </c>
      <c r="BJ678" s="19" t="s">
        <v>84</v>
      </c>
      <c r="BK678" s="187">
        <f>ROUND(I678*H678,2)</f>
        <v>0</v>
      </c>
      <c r="BL678" s="19" t="s">
        <v>231</v>
      </c>
      <c r="BM678" s="186" t="s">
        <v>1639</v>
      </c>
    </row>
    <row r="679" spans="1:65" s="14" customFormat="1" ht="22.5" x14ac:dyDescent="0.2">
      <c r="B679" s="199"/>
      <c r="C679" s="200"/>
      <c r="D679" s="190" t="s">
        <v>140</v>
      </c>
      <c r="E679" s="201" t="s">
        <v>28</v>
      </c>
      <c r="F679" s="202" t="s">
        <v>1640</v>
      </c>
      <c r="G679" s="200"/>
      <c r="H679" s="203">
        <v>324.69600000000003</v>
      </c>
      <c r="I679" s="204"/>
      <c r="J679" s="200"/>
      <c r="K679" s="200"/>
      <c r="L679" s="205"/>
      <c r="M679" s="206"/>
      <c r="N679" s="207"/>
      <c r="O679" s="207"/>
      <c r="P679" s="207"/>
      <c r="Q679" s="207"/>
      <c r="R679" s="207"/>
      <c r="S679" s="207"/>
      <c r="T679" s="208"/>
      <c r="AT679" s="209" t="s">
        <v>140</v>
      </c>
      <c r="AU679" s="209" t="s">
        <v>86</v>
      </c>
      <c r="AV679" s="14" t="s">
        <v>86</v>
      </c>
      <c r="AW679" s="14" t="s">
        <v>36</v>
      </c>
      <c r="AX679" s="14" t="s">
        <v>84</v>
      </c>
      <c r="AY679" s="209" t="s">
        <v>131</v>
      </c>
    </row>
    <row r="680" spans="1:65" s="2" customFormat="1" ht="24" x14ac:dyDescent="0.2">
      <c r="A680" s="36"/>
      <c r="B680" s="37"/>
      <c r="C680" s="175" t="s">
        <v>1641</v>
      </c>
      <c r="D680" s="175" t="s">
        <v>133</v>
      </c>
      <c r="E680" s="176" t="s">
        <v>1642</v>
      </c>
      <c r="F680" s="177" t="s">
        <v>1643</v>
      </c>
      <c r="G680" s="178" t="s">
        <v>136</v>
      </c>
      <c r="H680" s="179">
        <v>131.33000000000001</v>
      </c>
      <c r="I680" s="180"/>
      <c r="J680" s="181">
        <f>ROUND(I680*H680,2)</f>
        <v>0</v>
      </c>
      <c r="K680" s="177" t="s">
        <v>137</v>
      </c>
      <c r="L680" s="41"/>
      <c r="M680" s="182" t="s">
        <v>28</v>
      </c>
      <c r="N680" s="183" t="s">
        <v>47</v>
      </c>
      <c r="O680" s="66"/>
      <c r="P680" s="184">
        <f>O680*H680</f>
        <v>0</v>
      </c>
      <c r="Q680" s="184">
        <v>0</v>
      </c>
      <c r="R680" s="184">
        <f>Q680*H680</f>
        <v>0</v>
      </c>
      <c r="S680" s="184">
        <v>0</v>
      </c>
      <c r="T680" s="185">
        <f>S680*H680</f>
        <v>0</v>
      </c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R680" s="186" t="s">
        <v>231</v>
      </c>
      <c r="AT680" s="186" t="s">
        <v>133</v>
      </c>
      <c r="AU680" s="186" t="s">
        <v>86</v>
      </c>
      <c r="AY680" s="19" t="s">
        <v>131</v>
      </c>
      <c r="BE680" s="187">
        <f>IF(N680="základní",J680,0)</f>
        <v>0</v>
      </c>
      <c r="BF680" s="187">
        <f>IF(N680="snížená",J680,0)</f>
        <v>0</v>
      </c>
      <c r="BG680" s="187">
        <f>IF(N680="zákl. přenesená",J680,0)</f>
        <v>0</v>
      </c>
      <c r="BH680" s="187">
        <f>IF(N680="sníž. přenesená",J680,0)</f>
        <v>0</v>
      </c>
      <c r="BI680" s="187">
        <f>IF(N680="nulová",J680,0)</f>
        <v>0</v>
      </c>
      <c r="BJ680" s="19" t="s">
        <v>84</v>
      </c>
      <c r="BK680" s="187">
        <f>ROUND(I680*H680,2)</f>
        <v>0</v>
      </c>
      <c r="BL680" s="19" t="s">
        <v>231</v>
      </c>
      <c r="BM680" s="186" t="s">
        <v>1644</v>
      </c>
    </row>
    <row r="681" spans="1:65" s="14" customFormat="1" x14ac:dyDescent="0.2">
      <c r="B681" s="199"/>
      <c r="C681" s="200"/>
      <c r="D681" s="190" t="s">
        <v>140</v>
      </c>
      <c r="E681" s="201" t="s">
        <v>28</v>
      </c>
      <c r="F681" s="202" t="s">
        <v>547</v>
      </c>
      <c r="G681" s="200"/>
      <c r="H681" s="203">
        <v>131.33000000000001</v>
      </c>
      <c r="I681" s="204"/>
      <c r="J681" s="200"/>
      <c r="K681" s="200"/>
      <c r="L681" s="205"/>
      <c r="M681" s="206"/>
      <c r="N681" s="207"/>
      <c r="O681" s="207"/>
      <c r="P681" s="207"/>
      <c r="Q681" s="207"/>
      <c r="R681" s="207"/>
      <c r="S681" s="207"/>
      <c r="T681" s="208"/>
      <c r="AT681" s="209" t="s">
        <v>140</v>
      </c>
      <c r="AU681" s="209" t="s">
        <v>86</v>
      </c>
      <c r="AV681" s="14" t="s">
        <v>86</v>
      </c>
      <c r="AW681" s="14" t="s">
        <v>36</v>
      </c>
      <c r="AX681" s="14" t="s">
        <v>84</v>
      </c>
      <c r="AY681" s="209" t="s">
        <v>131</v>
      </c>
    </row>
    <row r="682" spans="1:65" s="2" customFormat="1" ht="16.5" customHeight="1" x14ac:dyDescent="0.2">
      <c r="A682" s="36"/>
      <c r="B682" s="37"/>
      <c r="C682" s="221" t="s">
        <v>1645</v>
      </c>
      <c r="D682" s="221" t="s">
        <v>157</v>
      </c>
      <c r="E682" s="222" t="s">
        <v>1646</v>
      </c>
      <c r="F682" s="223" t="s">
        <v>1647</v>
      </c>
      <c r="G682" s="224" t="s">
        <v>136</v>
      </c>
      <c r="H682" s="225">
        <v>131.33000000000001</v>
      </c>
      <c r="I682" s="226"/>
      <c r="J682" s="227">
        <f>ROUND(I682*H682,2)</f>
        <v>0</v>
      </c>
      <c r="K682" s="223" t="s">
        <v>137</v>
      </c>
      <c r="L682" s="228"/>
      <c r="M682" s="229" t="s">
        <v>28</v>
      </c>
      <c r="N682" s="230" t="s">
        <v>47</v>
      </c>
      <c r="O682" s="66"/>
      <c r="P682" s="184">
        <f>O682*H682</f>
        <v>0</v>
      </c>
      <c r="Q682" s="184">
        <v>0</v>
      </c>
      <c r="R682" s="184">
        <f>Q682*H682</f>
        <v>0</v>
      </c>
      <c r="S682" s="184">
        <v>0</v>
      </c>
      <c r="T682" s="185">
        <f>S682*H682</f>
        <v>0</v>
      </c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R682" s="186" t="s">
        <v>354</v>
      </c>
      <c r="AT682" s="186" t="s">
        <v>157</v>
      </c>
      <c r="AU682" s="186" t="s">
        <v>86</v>
      </c>
      <c r="AY682" s="19" t="s">
        <v>131</v>
      </c>
      <c r="BE682" s="187">
        <f>IF(N682="základní",J682,0)</f>
        <v>0</v>
      </c>
      <c r="BF682" s="187">
        <f>IF(N682="snížená",J682,0)</f>
        <v>0</v>
      </c>
      <c r="BG682" s="187">
        <f>IF(N682="zákl. přenesená",J682,0)</f>
        <v>0</v>
      </c>
      <c r="BH682" s="187">
        <f>IF(N682="sníž. přenesená",J682,0)</f>
        <v>0</v>
      </c>
      <c r="BI682" s="187">
        <f>IF(N682="nulová",J682,0)</f>
        <v>0</v>
      </c>
      <c r="BJ682" s="19" t="s">
        <v>84</v>
      </c>
      <c r="BK682" s="187">
        <f>ROUND(I682*H682,2)</f>
        <v>0</v>
      </c>
      <c r="BL682" s="19" t="s">
        <v>231</v>
      </c>
      <c r="BM682" s="186" t="s">
        <v>1648</v>
      </c>
    </row>
    <row r="683" spans="1:65" s="2" customFormat="1" ht="33" customHeight="1" x14ac:dyDescent="0.2">
      <c r="A683" s="36"/>
      <c r="B683" s="37"/>
      <c r="C683" s="175" t="s">
        <v>1649</v>
      </c>
      <c r="D683" s="175" t="s">
        <v>133</v>
      </c>
      <c r="E683" s="176" t="s">
        <v>1650</v>
      </c>
      <c r="F683" s="177" t="s">
        <v>1651</v>
      </c>
      <c r="G683" s="178" t="s">
        <v>136</v>
      </c>
      <c r="H683" s="179">
        <v>324.69600000000003</v>
      </c>
      <c r="I683" s="180"/>
      <c r="J683" s="181">
        <f>ROUND(I683*H683,2)</f>
        <v>0</v>
      </c>
      <c r="K683" s="177" t="s">
        <v>137</v>
      </c>
      <c r="L683" s="41"/>
      <c r="M683" s="182" t="s">
        <v>28</v>
      </c>
      <c r="N683" s="183" t="s">
        <v>47</v>
      </c>
      <c r="O683" s="66"/>
      <c r="P683" s="184">
        <f>O683*H683</f>
        <v>0</v>
      </c>
      <c r="Q683" s="184">
        <v>2.0000000000000001E-4</v>
      </c>
      <c r="R683" s="184">
        <f>Q683*H683</f>
        <v>6.4939200000000002E-2</v>
      </c>
      <c r="S683" s="184">
        <v>0</v>
      </c>
      <c r="T683" s="185">
        <f>S683*H683</f>
        <v>0</v>
      </c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R683" s="186" t="s">
        <v>231</v>
      </c>
      <c r="AT683" s="186" t="s">
        <v>133</v>
      </c>
      <c r="AU683" s="186" t="s">
        <v>86</v>
      </c>
      <c r="AY683" s="19" t="s">
        <v>131</v>
      </c>
      <c r="BE683" s="187">
        <f>IF(N683="základní",J683,0)</f>
        <v>0</v>
      </c>
      <c r="BF683" s="187">
        <f>IF(N683="snížená",J683,0)</f>
        <v>0</v>
      </c>
      <c r="BG683" s="187">
        <f>IF(N683="zákl. přenesená",J683,0)</f>
        <v>0</v>
      </c>
      <c r="BH683" s="187">
        <f>IF(N683="sníž. přenesená",J683,0)</f>
        <v>0</v>
      </c>
      <c r="BI683" s="187">
        <f>IF(N683="nulová",J683,0)</f>
        <v>0</v>
      </c>
      <c r="BJ683" s="19" t="s">
        <v>84</v>
      </c>
      <c r="BK683" s="187">
        <f>ROUND(I683*H683,2)</f>
        <v>0</v>
      </c>
      <c r="BL683" s="19" t="s">
        <v>231</v>
      </c>
      <c r="BM683" s="186" t="s">
        <v>1652</v>
      </c>
    </row>
    <row r="684" spans="1:65" s="14" customFormat="1" ht="22.5" x14ac:dyDescent="0.2">
      <c r="B684" s="199"/>
      <c r="C684" s="200"/>
      <c r="D684" s="190" t="s">
        <v>140</v>
      </c>
      <c r="E684" s="201" t="s">
        <v>28</v>
      </c>
      <c r="F684" s="202" t="s">
        <v>1640</v>
      </c>
      <c r="G684" s="200"/>
      <c r="H684" s="203">
        <v>324.69600000000003</v>
      </c>
      <c r="I684" s="204"/>
      <c r="J684" s="200"/>
      <c r="K684" s="200"/>
      <c r="L684" s="205"/>
      <c r="M684" s="206"/>
      <c r="N684" s="207"/>
      <c r="O684" s="207"/>
      <c r="P684" s="207"/>
      <c r="Q684" s="207"/>
      <c r="R684" s="207"/>
      <c r="S684" s="207"/>
      <c r="T684" s="208"/>
      <c r="AT684" s="209" t="s">
        <v>140</v>
      </c>
      <c r="AU684" s="209" t="s">
        <v>86</v>
      </c>
      <c r="AV684" s="14" t="s">
        <v>86</v>
      </c>
      <c r="AW684" s="14" t="s">
        <v>36</v>
      </c>
      <c r="AX684" s="14" t="s">
        <v>84</v>
      </c>
      <c r="AY684" s="209" t="s">
        <v>131</v>
      </c>
    </row>
    <row r="685" spans="1:65" s="2" customFormat="1" ht="36" x14ac:dyDescent="0.2">
      <c r="A685" s="36"/>
      <c r="B685" s="37"/>
      <c r="C685" s="175" t="s">
        <v>1653</v>
      </c>
      <c r="D685" s="175" t="s">
        <v>133</v>
      </c>
      <c r="E685" s="176" t="s">
        <v>1654</v>
      </c>
      <c r="F685" s="177" t="s">
        <v>1655</v>
      </c>
      <c r="G685" s="178" t="s">
        <v>136</v>
      </c>
      <c r="H685" s="179">
        <v>53.313000000000002</v>
      </c>
      <c r="I685" s="180"/>
      <c r="J685" s="181">
        <f>ROUND(I685*H685,2)</f>
        <v>0</v>
      </c>
      <c r="K685" s="177" t="s">
        <v>137</v>
      </c>
      <c r="L685" s="41"/>
      <c r="M685" s="182" t="s">
        <v>28</v>
      </c>
      <c r="N685" s="183" t="s">
        <v>47</v>
      </c>
      <c r="O685" s="66"/>
      <c r="P685" s="184">
        <f>O685*H685</f>
        <v>0</v>
      </c>
      <c r="Q685" s="184">
        <v>1.0000000000000001E-5</v>
      </c>
      <c r="R685" s="184">
        <f>Q685*H685</f>
        <v>5.3313000000000004E-4</v>
      </c>
      <c r="S685" s="184">
        <v>0</v>
      </c>
      <c r="T685" s="185">
        <f>S685*H685</f>
        <v>0</v>
      </c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R685" s="186" t="s">
        <v>231</v>
      </c>
      <c r="AT685" s="186" t="s">
        <v>133</v>
      </c>
      <c r="AU685" s="186" t="s">
        <v>86</v>
      </c>
      <c r="AY685" s="19" t="s">
        <v>131</v>
      </c>
      <c r="BE685" s="187">
        <f>IF(N685="základní",J685,0)</f>
        <v>0</v>
      </c>
      <c r="BF685" s="187">
        <f>IF(N685="snížená",J685,0)</f>
        <v>0</v>
      </c>
      <c r="BG685" s="187">
        <f>IF(N685="zákl. přenesená",J685,0)</f>
        <v>0</v>
      </c>
      <c r="BH685" s="187">
        <f>IF(N685="sníž. přenesená",J685,0)</f>
        <v>0</v>
      </c>
      <c r="BI685" s="187">
        <f>IF(N685="nulová",J685,0)</f>
        <v>0</v>
      </c>
      <c r="BJ685" s="19" t="s">
        <v>84</v>
      </c>
      <c r="BK685" s="187">
        <f>ROUND(I685*H685,2)</f>
        <v>0</v>
      </c>
      <c r="BL685" s="19" t="s">
        <v>231</v>
      </c>
      <c r="BM685" s="186" t="s">
        <v>1656</v>
      </c>
    </row>
    <row r="686" spans="1:65" s="14" customFormat="1" ht="22.5" x14ac:dyDescent="0.2">
      <c r="B686" s="199"/>
      <c r="C686" s="200"/>
      <c r="D686" s="190" t="s">
        <v>140</v>
      </c>
      <c r="E686" s="201" t="s">
        <v>28</v>
      </c>
      <c r="F686" s="202" t="s">
        <v>1657</v>
      </c>
      <c r="G686" s="200"/>
      <c r="H686" s="203">
        <v>53.313000000000002</v>
      </c>
      <c r="I686" s="204"/>
      <c r="J686" s="200"/>
      <c r="K686" s="200"/>
      <c r="L686" s="205"/>
      <c r="M686" s="206"/>
      <c r="N686" s="207"/>
      <c r="O686" s="207"/>
      <c r="P686" s="207"/>
      <c r="Q686" s="207"/>
      <c r="R686" s="207"/>
      <c r="S686" s="207"/>
      <c r="T686" s="208"/>
      <c r="AT686" s="209" t="s">
        <v>140</v>
      </c>
      <c r="AU686" s="209" t="s">
        <v>86</v>
      </c>
      <c r="AV686" s="14" t="s">
        <v>86</v>
      </c>
      <c r="AW686" s="14" t="s">
        <v>36</v>
      </c>
      <c r="AX686" s="14" t="s">
        <v>84</v>
      </c>
      <c r="AY686" s="209" t="s">
        <v>131</v>
      </c>
    </row>
    <row r="687" spans="1:65" s="2" customFormat="1" ht="24" x14ac:dyDescent="0.2">
      <c r="A687" s="36"/>
      <c r="B687" s="37"/>
      <c r="C687" s="175" t="s">
        <v>1658</v>
      </c>
      <c r="D687" s="175" t="s">
        <v>133</v>
      </c>
      <c r="E687" s="176" t="s">
        <v>1659</v>
      </c>
      <c r="F687" s="177" t="s">
        <v>1660</v>
      </c>
      <c r="G687" s="178" t="s">
        <v>136</v>
      </c>
      <c r="H687" s="179">
        <v>131.33000000000001</v>
      </c>
      <c r="I687" s="180"/>
      <c r="J687" s="181">
        <f>ROUND(I687*H687,2)</f>
        <v>0</v>
      </c>
      <c r="K687" s="177" t="s">
        <v>137</v>
      </c>
      <c r="L687" s="41"/>
      <c r="M687" s="182" t="s">
        <v>28</v>
      </c>
      <c r="N687" s="183" t="s">
        <v>47</v>
      </c>
      <c r="O687" s="66"/>
      <c r="P687" s="184">
        <f>O687*H687</f>
        <v>0</v>
      </c>
      <c r="Q687" s="184">
        <v>1.0000000000000001E-5</v>
      </c>
      <c r="R687" s="184">
        <f>Q687*H687</f>
        <v>1.3133000000000003E-3</v>
      </c>
      <c r="S687" s="184">
        <v>0</v>
      </c>
      <c r="T687" s="185">
        <f>S687*H687</f>
        <v>0</v>
      </c>
      <c r="U687" s="36"/>
      <c r="V687" s="36"/>
      <c r="W687" s="36"/>
      <c r="X687" s="36"/>
      <c r="Y687" s="36"/>
      <c r="Z687" s="36"/>
      <c r="AA687" s="36"/>
      <c r="AB687" s="36"/>
      <c r="AC687" s="36"/>
      <c r="AD687" s="36"/>
      <c r="AE687" s="36"/>
      <c r="AR687" s="186" t="s">
        <v>231</v>
      </c>
      <c r="AT687" s="186" t="s">
        <v>133</v>
      </c>
      <c r="AU687" s="186" t="s">
        <v>86</v>
      </c>
      <c r="AY687" s="19" t="s">
        <v>131</v>
      </c>
      <c r="BE687" s="187">
        <f>IF(N687="základní",J687,0)</f>
        <v>0</v>
      </c>
      <c r="BF687" s="187">
        <f>IF(N687="snížená",J687,0)</f>
        <v>0</v>
      </c>
      <c r="BG687" s="187">
        <f>IF(N687="zákl. přenesená",J687,0)</f>
        <v>0</v>
      </c>
      <c r="BH687" s="187">
        <f>IF(N687="sníž. přenesená",J687,0)</f>
        <v>0</v>
      </c>
      <c r="BI687" s="187">
        <f>IF(N687="nulová",J687,0)</f>
        <v>0</v>
      </c>
      <c r="BJ687" s="19" t="s">
        <v>84</v>
      </c>
      <c r="BK687" s="187">
        <f>ROUND(I687*H687,2)</f>
        <v>0</v>
      </c>
      <c r="BL687" s="19" t="s">
        <v>231</v>
      </c>
      <c r="BM687" s="186" t="s">
        <v>1661</v>
      </c>
    </row>
    <row r="688" spans="1:65" s="2" customFormat="1" ht="36" x14ac:dyDescent="0.2">
      <c r="A688" s="36"/>
      <c r="B688" s="37"/>
      <c r="C688" s="175" t="s">
        <v>1662</v>
      </c>
      <c r="D688" s="175" t="s">
        <v>133</v>
      </c>
      <c r="E688" s="176" t="s">
        <v>1663</v>
      </c>
      <c r="F688" s="177" t="s">
        <v>1664</v>
      </c>
      <c r="G688" s="178" t="s">
        <v>136</v>
      </c>
      <c r="H688" s="179">
        <v>324.69600000000003</v>
      </c>
      <c r="I688" s="180"/>
      <c r="J688" s="181">
        <f>ROUND(I688*H688,2)</f>
        <v>0</v>
      </c>
      <c r="K688" s="177" t="s">
        <v>137</v>
      </c>
      <c r="L688" s="41"/>
      <c r="M688" s="182" t="s">
        <v>28</v>
      </c>
      <c r="N688" s="183" t="s">
        <v>47</v>
      </c>
      <c r="O688" s="66"/>
      <c r="P688" s="184">
        <f>O688*H688</f>
        <v>0</v>
      </c>
      <c r="Q688" s="184">
        <v>2.5999999999999998E-4</v>
      </c>
      <c r="R688" s="184">
        <f>Q688*H688</f>
        <v>8.4420960000000003E-2</v>
      </c>
      <c r="S688" s="184">
        <v>0</v>
      </c>
      <c r="T688" s="185">
        <f>S688*H688</f>
        <v>0</v>
      </c>
      <c r="U688" s="36"/>
      <c r="V688" s="36"/>
      <c r="W688" s="36"/>
      <c r="X688" s="36"/>
      <c r="Y688" s="36"/>
      <c r="Z688" s="36"/>
      <c r="AA688" s="36"/>
      <c r="AB688" s="36"/>
      <c r="AC688" s="36"/>
      <c r="AD688" s="36"/>
      <c r="AE688" s="36"/>
      <c r="AR688" s="186" t="s">
        <v>231</v>
      </c>
      <c r="AT688" s="186" t="s">
        <v>133</v>
      </c>
      <c r="AU688" s="186" t="s">
        <v>86</v>
      </c>
      <c r="AY688" s="19" t="s">
        <v>131</v>
      </c>
      <c r="BE688" s="187">
        <f>IF(N688="základní",J688,0)</f>
        <v>0</v>
      </c>
      <c r="BF688" s="187">
        <f>IF(N688="snížená",J688,0)</f>
        <v>0</v>
      </c>
      <c r="BG688" s="187">
        <f>IF(N688="zákl. přenesená",J688,0)</f>
        <v>0</v>
      </c>
      <c r="BH688" s="187">
        <f>IF(N688="sníž. přenesená",J688,0)</f>
        <v>0</v>
      </c>
      <c r="BI688" s="187">
        <f>IF(N688="nulová",J688,0)</f>
        <v>0</v>
      </c>
      <c r="BJ688" s="19" t="s">
        <v>84</v>
      </c>
      <c r="BK688" s="187">
        <f>ROUND(I688*H688,2)</f>
        <v>0</v>
      </c>
      <c r="BL688" s="19" t="s">
        <v>231</v>
      </c>
      <c r="BM688" s="186" t="s">
        <v>1665</v>
      </c>
    </row>
    <row r="689" spans="1:65" s="14" customFormat="1" ht="22.5" x14ac:dyDescent="0.2">
      <c r="B689" s="199"/>
      <c r="C689" s="200"/>
      <c r="D689" s="190" t="s">
        <v>140</v>
      </c>
      <c r="E689" s="201" t="s">
        <v>28</v>
      </c>
      <c r="F689" s="202" t="s">
        <v>1640</v>
      </c>
      <c r="G689" s="200"/>
      <c r="H689" s="203">
        <v>324.69600000000003</v>
      </c>
      <c r="I689" s="204"/>
      <c r="J689" s="200"/>
      <c r="K689" s="200"/>
      <c r="L689" s="205"/>
      <c r="M689" s="206"/>
      <c r="N689" s="207"/>
      <c r="O689" s="207"/>
      <c r="P689" s="207"/>
      <c r="Q689" s="207"/>
      <c r="R689" s="207"/>
      <c r="S689" s="207"/>
      <c r="T689" s="208"/>
      <c r="AT689" s="209" t="s">
        <v>140</v>
      </c>
      <c r="AU689" s="209" t="s">
        <v>86</v>
      </c>
      <c r="AV689" s="14" t="s">
        <v>86</v>
      </c>
      <c r="AW689" s="14" t="s">
        <v>36</v>
      </c>
      <c r="AX689" s="14" t="s">
        <v>84</v>
      </c>
      <c r="AY689" s="209" t="s">
        <v>131</v>
      </c>
    </row>
    <row r="690" spans="1:65" s="12" customFormat="1" ht="22.9" customHeight="1" x14ac:dyDescent="0.2">
      <c r="B690" s="159"/>
      <c r="C690" s="160"/>
      <c r="D690" s="161" t="s">
        <v>75</v>
      </c>
      <c r="E690" s="173" t="s">
        <v>1666</v>
      </c>
      <c r="F690" s="173" t="s">
        <v>1667</v>
      </c>
      <c r="G690" s="160"/>
      <c r="H690" s="160"/>
      <c r="I690" s="163"/>
      <c r="J690" s="174">
        <f>BK690</f>
        <v>0</v>
      </c>
      <c r="K690" s="160"/>
      <c r="L690" s="165"/>
      <c r="M690" s="166"/>
      <c r="N690" s="167"/>
      <c r="O690" s="167"/>
      <c r="P690" s="168">
        <f>SUM(P691:P701)</f>
        <v>0</v>
      </c>
      <c r="Q690" s="167"/>
      <c r="R690" s="168">
        <f>SUM(R691:R701)</f>
        <v>3.1706999999999999E-2</v>
      </c>
      <c r="S690" s="167"/>
      <c r="T690" s="169">
        <f>SUM(T691:T701)</f>
        <v>0</v>
      </c>
      <c r="AR690" s="170" t="s">
        <v>86</v>
      </c>
      <c r="AT690" s="171" t="s">
        <v>75</v>
      </c>
      <c r="AU690" s="171" t="s">
        <v>84</v>
      </c>
      <c r="AY690" s="170" t="s">
        <v>131</v>
      </c>
      <c r="BK690" s="172">
        <f>SUM(BK691:BK701)</f>
        <v>0</v>
      </c>
    </row>
    <row r="691" spans="1:65" s="2" customFormat="1" ht="44.25" customHeight="1" x14ac:dyDescent="0.2">
      <c r="A691" s="36"/>
      <c r="B691" s="37"/>
      <c r="C691" s="175" t="s">
        <v>1668</v>
      </c>
      <c r="D691" s="175" t="s">
        <v>133</v>
      </c>
      <c r="E691" s="176" t="s">
        <v>1669</v>
      </c>
      <c r="F691" s="177" t="s">
        <v>1670</v>
      </c>
      <c r="G691" s="178" t="s">
        <v>352</v>
      </c>
      <c r="H691" s="179">
        <v>10</v>
      </c>
      <c r="I691" s="180"/>
      <c r="J691" s="181">
        <f>ROUND(I691*H691,2)</f>
        <v>0</v>
      </c>
      <c r="K691" s="177" t="s">
        <v>137</v>
      </c>
      <c r="L691" s="41"/>
      <c r="M691" s="182" t="s">
        <v>28</v>
      </c>
      <c r="N691" s="183" t="s">
        <v>47</v>
      </c>
      <c r="O691" s="66"/>
      <c r="P691" s="184">
        <f>O691*H691</f>
        <v>0</v>
      </c>
      <c r="Q691" s="184">
        <v>0</v>
      </c>
      <c r="R691" s="184">
        <f>Q691*H691</f>
        <v>0</v>
      </c>
      <c r="S691" s="184">
        <v>0</v>
      </c>
      <c r="T691" s="185">
        <f>S691*H691</f>
        <v>0</v>
      </c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R691" s="186" t="s">
        <v>231</v>
      </c>
      <c r="AT691" s="186" t="s">
        <v>133</v>
      </c>
      <c r="AU691" s="186" t="s">
        <v>86</v>
      </c>
      <c r="AY691" s="19" t="s">
        <v>131</v>
      </c>
      <c r="BE691" s="187">
        <f>IF(N691="základní",J691,0)</f>
        <v>0</v>
      </c>
      <c r="BF691" s="187">
        <f>IF(N691="snížená",J691,0)</f>
        <v>0</v>
      </c>
      <c r="BG691" s="187">
        <f>IF(N691="zákl. přenesená",J691,0)</f>
        <v>0</v>
      </c>
      <c r="BH691" s="187">
        <f>IF(N691="sníž. přenesená",J691,0)</f>
        <v>0</v>
      </c>
      <c r="BI691" s="187">
        <f>IF(N691="nulová",J691,0)</f>
        <v>0</v>
      </c>
      <c r="BJ691" s="19" t="s">
        <v>84</v>
      </c>
      <c r="BK691" s="187">
        <f>ROUND(I691*H691,2)</f>
        <v>0</v>
      </c>
      <c r="BL691" s="19" t="s">
        <v>231</v>
      </c>
      <c r="BM691" s="186" t="s">
        <v>1671</v>
      </c>
    </row>
    <row r="692" spans="1:65" s="14" customFormat="1" x14ac:dyDescent="0.2">
      <c r="B692" s="199"/>
      <c r="C692" s="200"/>
      <c r="D692" s="190" t="s">
        <v>140</v>
      </c>
      <c r="E692" s="201" t="s">
        <v>28</v>
      </c>
      <c r="F692" s="202" t="s">
        <v>1672</v>
      </c>
      <c r="G692" s="200"/>
      <c r="H692" s="203">
        <v>10</v>
      </c>
      <c r="I692" s="204"/>
      <c r="J692" s="200"/>
      <c r="K692" s="200"/>
      <c r="L692" s="205"/>
      <c r="M692" s="206"/>
      <c r="N692" s="207"/>
      <c r="O692" s="207"/>
      <c r="P692" s="207"/>
      <c r="Q692" s="207"/>
      <c r="R692" s="207"/>
      <c r="S692" s="207"/>
      <c r="T692" s="208"/>
      <c r="AT692" s="209" t="s">
        <v>140</v>
      </c>
      <c r="AU692" s="209" t="s">
        <v>86</v>
      </c>
      <c r="AV692" s="14" t="s">
        <v>86</v>
      </c>
      <c r="AW692" s="14" t="s">
        <v>36</v>
      </c>
      <c r="AX692" s="14" t="s">
        <v>84</v>
      </c>
      <c r="AY692" s="209" t="s">
        <v>131</v>
      </c>
    </row>
    <row r="693" spans="1:65" s="2" customFormat="1" ht="24" x14ac:dyDescent="0.2">
      <c r="A693" s="36"/>
      <c r="B693" s="37"/>
      <c r="C693" s="221" t="s">
        <v>1673</v>
      </c>
      <c r="D693" s="221" t="s">
        <v>157</v>
      </c>
      <c r="E693" s="222" t="s">
        <v>1674</v>
      </c>
      <c r="F693" s="223" t="s">
        <v>1675</v>
      </c>
      <c r="G693" s="224" t="s">
        <v>136</v>
      </c>
      <c r="H693" s="225">
        <v>24</v>
      </c>
      <c r="I693" s="226"/>
      <c r="J693" s="227">
        <f>ROUND(I693*H693,2)</f>
        <v>0</v>
      </c>
      <c r="K693" s="223" t="s">
        <v>137</v>
      </c>
      <c r="L693" s="228"/>
      <c r="M693" s="229" t="s">
        <v>28</v>
      </c>
      <c r="N693" s="230" t="s">
        <v>47</v>
      </c>
      <c r="O693" s="66"/>
      <c r="P693" s="184">
        <f>O693*H693</f>
        <v>0</v>
      </c>
      <c r="Q693" s="184">
        <v>1E-3</v>
      </c>
      <c r="R693" s="184">
        <f>Q693*H693</f>
        <v>2.4E-2</v>
      </c>
      <c r="S693" s="184">
        <v>0</v>
      </c>
      <c r="T693" s="185">
        <f>S693*H693</f>
        <v>0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86" t="s">
        <v>354</v>
      </c>
      <c r="AT693" s="186" t="s">
        <v>157</v>
      </c>
      <c r="AU693" s="186" t="s">
        <v>86</v>
      </c>
      <c r="AY693" s="19" t="s">
        <v>131</v>
      </c>
      <c r="BE693" s="187">
        <f>IF(N693="základní",J693,0)</f>
        <v>0</v>
      </c>
      <c r="BF693" s="187">
        <f>IF(N693="snížená",J693,0)</f>
        <v>0</v>
      </c>
      <c r="BG693" s="187">
        <f>IF(N693="zákl. přenesená",J693,0)</f>
        <v>0</v>
      </c>
      <c r="BH693" s="187">
        <f>IF(N693="sníž. přenesená",J693,0)</f>
        <v>0</v>
      </c>
      <c r="BI693" s="187">
        <f>IF(N693="nulová",J693,0)</f>
        <v>0</v>
      </c>
      <c r="BJ693" s="19" t="s">
        <v>84</v>
      </c>
      <c r="BK693" s="187">
        <f>ROUND(I693*H693,2)</f>
        <v>0</v>
      </c>
      <c r="BL693" s="19" t="s">
        <v>231</v>
      </c>
      <c r="BM693" s="186" t="s">
        <v>1676</v>
      </c>
    </row>
    <row r="694" spans="1:65" s="14" customFormat="1" x14ac:dyDescent="0.2">
      <c r="B694" s="199"/>
      <c r="C694" s="200"/>
      <c r="D694" s="190" t="s">
        <v>140</v>
      </c>
      <c r="E694" s="201" t="s">
        <v>28</v>
      </c>
      <c r="F694" s="202" t="s">
        <v>1677</v>
      </c>
      <c r="G694" s="200"/>
      <c r="H694" s="203">
        <v>24</v>
      </c>
      <c r="I694" s="204"/>
      <c r="J694" s="200"/>
      <c r="K694" s="200"/>
      <c r="L694" s="205"/>
      <c r="M694" s="206"/>
      <c r="N694" s="207"/>
      <c r="O694" s="207"/>
      <c r="P694" s="207"/>
      <c r="Q694" s="207"/>
      <c r="R694" s="207"/>
      <c r="S694" s="207"/>
      <c r="T694" s="208"/>
      <c r="AT694" s="209" t="s">
        <v>140</v>
      </c>
      <c r="AU694" s="209" t="s">
        <v>86</v>
      </c>
      <c r="AV694" s="14" t="s">
        <v>86</v>
      </c>
      <c r="AW694" s="14" t="s">
        <v>36</v>
      </c>
      <c r="AX694" s="14" t="s">
        <v>84</v>
      </c>
      <c r="AY694" s="209" t="s">
        <v>131</v>
      </c>
    </row>
    <row r="695" spans="1:65" s="2" customFormat="1" ht="24" x14ac:dyDescent="0.2">
      <c r="A695" s="36"/>
      <c r="B695" s="37"/>
      <c r="C695" s="221" t="s">
        <v>1678</v>
      </c>
      <c r="D695" s="221" t="s">
        <v>157</v>
      </c>
      <c r="E695" s="222" t="s">
        <v>1679</v>
      </c>
      <c r="F695" s="223" t="s">
        <v>1680</v>
      </c>
      <c r="G695" s="224" t="s">
        <v>136</v>
      </c>
      <c r="H695" s="225">
        <v>3.4380000000000002</v>
      </c>
      <c r="I695" s="226"/>
      <c r="J695" s="227">
        <f>ROUND(I695*H695,2)</f>
        <v>0</v>
      </c>
      <c r="K695" s="223" t="s">
        <v>137</v>
      </c>
      <c r="L695" s="228"/>
      <c r="M695" s="229" t="s">
        <v>28</v>
      </c>
      <c r="N695" s="230" t="s">
        <v>47</v>
      </c>
      <c r="O695" s="66"/>
      <c r="P695" s="184">
        <f>O695*H695</f>
        <v>0</v>
      </c>
      <c r="Q695" s="184">
        <v>1E-3</v>
      </c>
      <c r="R695" s="184">
        <f>Q695*H695</f>
        <v>3.4380000000000001E-3</v>
      </c>
      <c r="S695" s="184">
        <v>0</v>
      </c>
      <c r="T695" s="185">
        <f>S695*H695</f>
        <v>0</v>
      </c>
      <c r="U695" s="36"/>
      <c r="V695" s="36"/>
      <c r="W695" s="36"/>
      <c r="X695" s="36"/>
      <c r="Y695" s="36"/>
      <c r="Z695" s="36"/>
      <c r="AA695" s="36"/>
      <c r="AB695" s="36"/>
      <c r="AC695" s="36"/>
      <c r="AD695" s="36"/>
      <c r="AE695" s="36"/>
      <c r="AR695" s="186" t="s">
        <v>354</v>
      </c>
      <c r="AT695" s="186" t="s">
        <v>157</v>
      </c>
      <c r="AU695" s="186" t="s">
        <v>86</v>
      </c>
      <c r="AY695" s="19" t="s">
        <v>131</v>
      </c>
      <c r="BE695" s="187">
        <f>IF(N695="základní",J695,0)</f>
        <v>0</v>
      </c>
      <c r="BF695" s="187">
        <f>IF(N695="snížená",J695,0)</f>
        <v>0</v>
      </c>
      <c r="BG695" s="187">
        <f>IF(N695="zákl. přenesená",J695,0)</f>
        <v>0</v>
      </c>
      <c r="BH695" s="187">
        <f>IF(N695="sníž. přenesená",J695,0)</f>
        <v>0</v>
      </c>
      <c r="BI695" s="187">
        <f>IF(N695="nulová",J695,0)</f>
        <v>0</v>
      </c>
      <c r="BJ695" s="19" t="s">
        <v>84</v>
      </c>
      <c r="BK695" s="187">
        <f>ROUND(I695*H695,2)</f>
        <v>0</v>
      </c>
      <c r="BL695" s="19" t="s">
        <v>231</v>
      </c>
      <c r="BM695" s="186" t="s">
        <v>1681</v>
      </c>
    </row>
    <row r="696" spans="1:65" s="14" customFormat="1" x14ac:dyDescent="0.2">
      <c r="B696" s="199"/>
      <c r="C696" s="200"/>
      <c r="D696" s="190" t="s">
        <v>140</v>
      </c>
      <c r="E696" s="201" t="s">
        <v>28</v>
      </c>
      <c r="F696" s="202" t="s">
        <v>1682</v>
      </c>
      <c r="G696" s="200"/>
      <c r="H696" s="203">
        <v>3.4380000000000002</v>
      </c>
      <c r="I696" s="204"/>
      <c r="J696" s="200"/>
      <c r="K696" s="200"/>
      <c r="L696" s="205"/>
      <c r="M696" s="206"/>
      <c r="N696" s="207"/>
      <c r="O696" s="207"/>
      <c r="P696" s="207"/>
      <c r="Q696" s="207"/>
      <c r="R696" s="207"/>
      <c r="S696" s="207"/>
      <c r="T696" s="208"/>
      <c r="AT696" s="209" t="s">
        <v>140</v>
      </c>
      <c r="AU696" s="209" t="s">
        <v>86</v>
      </c>
      <c r="AV696" s="14" t="s">
        <v>86</v>
      </c>
      <c r="AW696" s="14" t="s">
        <v>36</v>
      </c>
      <c r="AX696" s="14" t="s">
        <v>84</v>
      </c>
      <c r="AY696" s="209" t="s">
        <v>131</v>
      </c>
    </row>
    <row r="697" spans="1:65" s="2" customFormat="1" ht="24" x14ac:dyDescent="0.2">
      <c r="A697" s="36"/>
      <c r="B697" s="37"/>
      <c r="C697" s="221" t="s">
        <v>1683</v>
      </c>
      <c r="D697" s="221" t="s">
        <v>157</v>
      </c>
      <c r="E697" s="222" t="s">
        <v>1684</v>
      </c>
      <c r="F697" s="223" t="s">
        <v>1685</v>
      </c>
      <c r="G697" s="224" t="s">
        <v>136</v>
      </c>
      <c r="H697" s="225">
        <v>2.8439999999999999</v>
      </c>
      <c r="I697" s="226"/>
      <c r="J697" s="227">
        <f>ROUND(I697*H697,2)</f>
        <v>0</v>
      </c>
      <c r="K697" s="223" t="s">
        <v>137</v>
      </c>
      <c r="L697" s="228"/>
      <c r="M697" s="229" t="s">
        <v>28</v>
      </c>
      <c r="N697" s="230" t="s">
        <v>47</v>
      </c>
      <c r="O697" s="66"/>
      <c r="P697" s="184">
        <f>O697*H697</f>
        <v>0</v>
      </c>
      <c r="Q697" s="184">
        <v>1E-3</v>
      </c>
      <c r="R697" s="184">
        <f>Q697*H697</f>
        <v>2.8439999999999997E-3</v>
      </c>
      <c r="S697" s="184">
        <v>0</v>
      </c>
      <c r="T697" s="185">
        <f>S697*H697</f>
        <v>0</v>
      </c>
      <c r="U697" s="36"/>
      <c r="V697" s="36"/>
      <c r="W697" s="36"/>
      <c r="X697" s="36"/>
      <c r="Y697" s="36"/>
      <c r="Z697" s="36"/>
      <c r="AA697" s="36"/>
      <c r="AB697" s="36"/>
      <c r="AC697" s="36"/>
      <c r="AD697" s="36"/>
      <c r="AE697" s="36"/>
      <c r="AR697" s="186" t="s">
        <v>354</v>
      </c>
      <c r="AT697" s="186" t="s">
        <v>157</v>
      </c>
      <c r="AU697" s="186" t="s">
        <v>86</v>
      </c>
      <c r="AY697" s="19" t="s">
        <v>131</v>
      </c>
      <c r="BE697" s="187">
        <f>IF(N697="základní",J697,0)</f>
        <v>0</v>
      </c>
      <c r="BF697" s="187">
        <f>IF(N697="snížená",J697,0)</f>
        <v>0</v>
      </c>
      <c r="BG697" s="187">
        <f>IF(N697="zákl. přenesená",J697,0)</f>
        <v>0</v>
      </c>
      <c r="BH697" s="187">
        <f>IF(N697="sníž. přenesená",J697,0)</f>
        <v>0</v>
      </c>
      <c r="BI697" s="187">
        <f>IF(N697="nulová",J697,0)</f>
        <v>0</v>
      </c>
      <c r="BJ697" s="19" t="s">
        <v>84</v>
      </c>
      <c r="BK697" s="187">
        <f>ROUND(I697*H697,2)</f>
        <v>0</v>
      </c>
      <c r="BL697" s="19" t="s">
        <v>231</v>
      </c>
      <c r="BM697" s="186" t="s">
        <v>1686</v>
      </c>
    </row>
    <row r="698" spans="1:65" s="14" customFormat="1" x14ac:dyDescent="0.2">
      <c r="B698" s="199"/>
      <c r="C698" s="200"/>
      <c r="D698" s="190" t="s">
        <v>140</v>
      </c>
      <c r="E698" s="201" t="s">
        <v>28</v>
      </c>
      <c r="F698" s="202" t="s">
        <v>1687</v>
      </c>
      <c r="G698" s="200"/>
      <c r="H698" s="203">
        <v>2.8439999999999999</v>
      </c>
      <c r="I698" s="204"/>
      <c r="J698" s="200"/>
      <c r="K698" s="200"/>
      <c r="L698" s="205"/>
      <c r="M698" s="206"/>
      <c r="N698" s="207"/>
      <c r="O698" s="207"/>
      <c r="P698" s="207"/>
      <c r="Q698" s="207"/>
      <c r="R698" s="207"/>
      <c r="S698" s="207"/>
      <c r="T698" s="208"/>
      <c r="AT698" s="209" t="s">
        <v>140</v>
      </c>
      <c r="AU698" s="209" t="s">
        <v>86</v>
      </c>
      <c r="AV698" s="14" t="s">
        <v>86</v>
      </c>
      <c r="AW698" s="14" t="s">
        <v>36</v>
      </c>
      <c r="AX698" s="14" t="s">
        <v>84</v>
      </c>
      <c r="AY698" s="209" t="s">
        <v>131</v>
      </c>
    </row>
    <row r="699" spans="1:65" s="2" customFormat="1" ht="24" x14ac:dyDescent="0.2">
      <c r="A699" s="36"/>
      <c r="B699" s="37"/>
      <c r="C699" s="221" t="s">
        <v>1688</v>
      </c>
      <c r="D699" s="221" t="s">
        <v>157</v>
      </c>
      <c r="E699" s="222" t="s">
        <v>1689</v>
      </c>
      <c r="F699" s="223" t="s">
        <v>1690</v>
      </c>
      <c r="G699" s="224" t="s">
        <v>136</v>
      </c>
      <c r="H699" s="225">
        <v>1.425</v>
      </c>
      <c r="I699" s="226"/>
      <c r="J699" s="227">
        <f>ROUND(I699*H699,2)</f>
        <v>0</v>
      </c>
      <c r="K699" s="223" t="s">
        <v>137</v>
      </c>
      <c r="L699" s="228"/>
      <c r="M699" s="229" t="s">
        <v>28</v>
      </c>
      <c r="N699" s="230" t="s">
        <v>47</v>
      </c>
      <c r="O699" s="66"/>
      <c r="P699" s="184">
        <f>O699*H699</f>
        <v>0</v>
      </c>
      <c r="Q699" s="184">
        <v>1E-3</v>
      </c>
      <c r="R699" s="184">
        <f>Q699*H699</f>
        <v>1.4250000000000001E-3</v>
      </c>
      <c r="S699" s="184">
        <v>0</v>
      </c>
      <c r="T699" s="185">
        <f>S699*H699</f>
        <v>0</v>
      </c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R699" s="186" t="s">
        <v>354</v>
      </c>
      <c r="AT699" s="186" t="s">
        <v>157</v>
      </c>
      <c r="AU699" s="186" t="s">
        <v>86</v>
      </c>
      <c r="AY699" s="19" t="s">
        <v>131</v>
      </c>
      <c r="BE699" s="187">
        <f>IF(N699="základní",J699,0)</f>
        <v>0</v>
      </c>
      <c r="BF699" s="187">
        <f>IF(N699="snížená",J699,0)</f>
        <v>0</v>
      </c>
      <c r="BG699" s="187">
        <f>IF(N699="zákl. přenesená",J699,0)</f>
        <v>0</v>
      </c>
      <c r="BH699" s="187">
        <f>IF(N699="sníž. přenesená",J699,0)</f>
        <v>0</v>
      </c>
      <c r="BI699" s="187">
        <f>IF(N699="nulová",J699,0)</f>
        <v>0</v>
      </c>
      <c r="BJ699" s="19" t="s">
        <v>84</v>
      </c>
      <c r="BK699" s="187">
        <f>ROUND(I699*H699,2)</f>
        <v>0</v>
      </c>
      <c r="BL699" s="19" t="s">
        <v>231</v>
      </c>
      <c r="BM699" s="186" t="s">
        <v>1691</v>
      </c>
    </row>
    <row r="700" spans="1:65" s="14" customFormat="1" x14ac:dyDescent="0.2">
      <c r="B700" s="199"/>
      <c r="C700" s="200"/>
      <c r="D700" s="190" t="s">
        <v>140</v>
      </c>
      <c r="E700" s="201" t="s">
        <v>28</v>
      </c>
      <c r="F700" s="202" t="s">
        <v>1692</v>
      </c>
      <c r="G700" s="200"/>
      <c r="H700" s="203">
        <v>1.425</v>
      </c>
      <c r="I700" s="204"/>
      <c r="J700" s="200"/>
      <c r="K700" s="200"/>
      <c r="L700" s="205"/>
      <c r="M700" s="206"/>
      <c r="N700" s="207"/>
      <c r="O700" s="207"/>
      <c r="P700" s="207"/>
      <c r="Q700" s="207"/>
      <c r="R700" s="207"/>
      <c r="S700" s="207"/>
      <c r="T700" s="208"/>
      <c r="AT700" s="209" t="s">
        <v>140</v>
      </c>
      <c r="AU700" s="209" t="s">
        <v>86</v>
      </c>
      <c r="AV700" s="14" t="s">
        <v>86</v>
      </c>
      <c r="AW700" s="14" t="s">
        <v>36</v>
      </c>
      <c r="AX700" s="14" t="s">
        <v>84</v>
      </c>
      <c r="AY700" s="209" t="s">
        <v>131</v>
      </c>
    </row>
    <row r="701" spans="1:65" s="2" customFormat="1" ht="44.25" customHeight="1" x14ac:dyDescent="0.2">
      <c r="A701" s="36"/>
      <c r="B701" s="37"/>
      <c r="C701" s="175" t="s">
        <v>1693</v>
      </c>
      <c r="D701" s="175" t="s">
        <v>133</v>
      </c>
      <c r="E701" s="176" t="s">
        <v>1694</v>
      </c>
      <c r="F701" s="177" t="s">
        <v>1695</v>
      </c>
      <c r="G701" s="178" t="s">
        <v>1081</v>
      </c>
      <c r="H701" s="246"/>
      <c r="I701" s="180"/>
      <c r="J701" s="181">
        <f>ROUND(I701*H701,2)</f>
        <v>0</v>
      </c>
      <c r="K701" s="177" t="s">
        <v>137</v>
      </c>
      <c r="L701" s="41"/>
      <c r="M701" s="182" t="s">
        <v>28</v>
      </c>
      <c r="N701" s="183" t="s">
        <v>47</v>
      </c>
      <c r="O701" s="66"/>
      <c r="P701" s="184">
        <f>O701*H701</f>
        <v>0</v>
      </c>
      <c r="Q701" s="184">
        <v>0</v>
      </c>
      <c r="R701" s="184">
        <f>Q701*H701</f>
        <v>0</v>
      </c>
      <c r="S701" s="184">
        <v>0</v>
      </c>
      <c r="T701" s="185">
        <f>S701*H701</f>
        <v>0</v>
      </c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R701" s="186" t="s">
        <v>231</v>
      </c>
      <c r="AT701" s="186" t="s">
        <v>133</v>
      </c>
      <c r="AU701" s="186" t="s">
        <v>86</v>
      </c>
      <c r="AY701" s="19" t="s">
        <v>131</v>
      </c>
      <c r="BE701" s="187">
        <f>IF(N701="základní",J701,0)</f>
        <v>0</v>
      </c>
      <c r="BF701" s="187">
        <f>IF(N701="snížená",J701,0)</f>
        <v>0</v>
      </c>
      <c r="BG701" s="187">
        <f>IF(N701="zákl. přenesená",J701,0)</f>
        <v>0</v>
      </c>
      <c r="BH701" s="187">
        <f>IF(N701="sníž. přenesená",J701,0)</f>
        <v>0</v>
      </c>
      <c r="BI701" s="187">
        <f>IF(N701="nulová",J701,0)</f>
        <v>0</v>
      </c>
      <c r="BJ701" s="19" t="s">
        <v>84</v>
      </c>
      <c r="BK701" s="187">
        <f>ROUND(I701*H701,2)</f>
        <v>0</v>
      </c>
      <c r="BL701" s="19" t="s">
        <v>231</v>
      </c>
      <c r="BM701" s="186" t="s">
        <v>1696</v>
      </c>
    </row>
    <row r="702" spans="1:65" s="12" customFormat="1" ht="22.9" customHeight="1" x14ac:dyDescent="0.2">
      <c r="B702" s="159"/>
      <c r="C702" s="160"/>
      <c r="D702" s="161" t="s">
        <v>75</v>
      </c>
      <c r="E702" s="173" t="s">
        <v>1697</v>
      </c>
      <c r="F702" s="173" t="s">
        <v>1698</v>
      </c>
      <c r="G702" s="160"/>
      <c r="H702" s="160"/>
      <c r="I702" s="163"/>
      <c r="J702" s="174">
        <f>BK702</f>
        <v>0</v>
      </c>
      <c r="K702" s="160"/>
      <c r="L702" s="165"/>
      <c r="M702" s="166"/>
      <c r="N702" s="167"/>
      <c r="O702" s="167"/>
      <c r="P702" s="168">
        <f>SUM(P703:P705)</f>
        <v>0</v>
      </c>
      <c r="Q702" s="167"/>
      <c r="R702" s="168">
        <f>SUM(R703:R705)</f>
        <v>0</v>
      </c>
      <c r="S702" s="167"/>
      <c r="T702" s="169">
        <f>SUM(T703:T705)</f>
        <v>0</v>
      </c>
      <c r="AR702" s="170" t="s">
        <v>138</v>
      </c>
      <c r="AT702" s="171" t="s">
        <v>75</v>
      </c>
      <c r="AU702" s="171" t="s">
        <v>84</v>
      </c>
      <c r="AY702" s="170" t="s">
        <v>131</v>
      </c>
      <c r="BK702" s="172">
        <f>SUM(BK703:BK705)</f>
        <v>0</v>
      </c>
    </row>
    <row r="703" spans="1:65" s="2" customFormat="1" ht="16.5" customHeight="1" x14ac:dyDescent="0.2">
      <c r="A703" s="36"/>
      <c r="B703" s="37"/>
      <c r="C703" s="175" t="s">
        <v>1699</v>
      </c>
      <c r="D703" s="175" t="s">
        <v>133</v>
      </c>
      <c r="E703" s="176" t="s">
        <v>1700</v>
      </c>
      <c r="F703" s="177" t="s">
        <v>1701</v>
      </c>
      <c r="G703" s="178" t="s">
        <v>321</v>
      </c>
      <c r="H703" s="179">
        <v>1</v>
      </c>
      <c r="I703" s="180"/>
      <c r="J703" s="181">
        <f>ROUND(I703*H703,2)</f>
        <v>0</v>
      </c>
      <c r="K703" s="177" t="s">
        <v>28</v>
      </c>
      <c r="L703" s="41"/>
      <c r="M703" s="182" t="s">
        <v>28</v>
      </c>
      <c r="N703" s="183" t="s">
        <v>47</v>
      </c>
      <c r="O703" s="66"/>
      <c r="P703" s="184">
        <f>O703*H703</f>
        <v>0</v>
      </c>
      <c r="Q703" s="184">
        <v>0</v>
      </c>
      <c r="R703" s="184">
        <f>Q703*H703</f>
        <v>0</v>
      </c>
      <c r="S703" s="184">
        <v>0</v>
      </c>
      <c r="T703" s="185">
        <f>S703*H703</f>
        <v>0</v>
      </c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R703" s="186" t="s">
        <v>231</v>
      </c>
      <c r="AT703" s="186" t="s">
        <v>133</v>
      </c>
      <c r="AU703" s="186" t="s">
        <v>86</v>
      </c>
      <c r="AY703" s="19" t="s">
        <v>131</v>
      </c>
      <c r="BE703" s="187">
        <f>IF(N703="základní",J703,0)</f>
        <v>0</v>
      </c>
      <c r="BF703" s="187">
        <f>IF(N703="snížená",J703,0)</f>
        <v>0</v>
      </c>
      <c r="BG703" s="187">
        <f>IF(N703="zákl. přenesená",J703,0)</f>
        <v>0</v>
      </c>
      <c r="BH703" s="187">
        <f>IF(N703="sníž. přenesená",J703,0)</f>
        <v>0</v>
      </c>
      <c r="BI703" s="187">
        <f>IF(N703="nulová",J703,0)</f>
        <v>0</v>
      </c>
      <c r="BJ703" s="19" t="s">
        <v>84</v>
      </c>
      <c r="BK703" s="187">
        <f>ROUND(I703*H703,2)</f>
        <v>0</v>
      </c>
      <c r="BL703" s="19" t="s">
        <v>231</v>
      </c>
      <c r="BM703" s="186" t="s">
        <v>1702</v>
      </c>
    </row>
    <row r="704" spans="1:65" s="2" customFormat="1" ht="16.5" customHeight="1" x14ac:dyDescent="0.2">
      <c r="A704" s="36"/>
      <c r="B704" s="37"/>
      <c r="C704" s="175" t="s">
        <v>1703</v>
      </c>
      <c r="D704" s="175" t="s">
        <v>133</v>
      </c>
      <c r="E704" s="176" t="s">
        <v>1704</v>
      </c>
      <c r="F704" s="177" t="s">
        <v>1705</v>
      </c>
      <c r="G704" s="178" t="s">
        <v>321</v>
      </c>
      <c r="H704" s="179">
        <v>1</v>
      </c>
      <c r="I704" s="180"/>
      <c r="J704" s="181">
        <f>ROUND(I704*H704,2)</f>
        <v>0</v>
      </c>
      <c r="K704" s="177" t="s">
        <v>28</v>
      </c>
      <c r="L704" s="41"/>
      <c r="M704" s="182" t="s">
        <v>28</v>
      </c>
      <c r="N704" s="183" t="s">
        <v>47</v>
      </c>
      <c r="O704" s="66"/>
      <c r="P704" s="184">
        <f>O704*H704</f>
        <v>0</v>
      </c>
      <c r="Q704" s="184">
        <v>0</v>
      </c>
      <c r="R704" s="184">
        <f>Q704*H704</f>
        <v>0</v>
      </c>
      <c r="S704" s="184">
        <v>0</v>
      </c>
      <c r="T704" s="185">
        <f>S704*H704</f>
        <v>0</v>
      </c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R704" s="186" t="s">
        <v>231</v>
      </c>
      <c r="AT704" s="186" t="s">
        <v>133</v>
      </c>
      <c r="AU704" s="186" t="s">
        <v>86</v>
      </c>
      <c r="AY704" s="19" t="s">
        <v>131</v>
      </c>
      <c r="BE704" s="187">
        <f>IF(N704="základní",J704,0)</f>
        <v>0</v>
      </c>
      <c r="BF704" s="187">
        <f>IF(N704="snížená",J704,0)</f>
        <v>0</v>
      </c>
      <c r="BG704" s="187">
        <f>IF(N704="zákl. přenesená",J704,0)</f>
        <v>0</v>
      </c>
      <c r="BH704" s="187">
        <f>IF(N704="sníž. přenesená",J704,0)</f>
        <v>0</v>
      </c>
      <c r="BI704" s="187">
        <f>IF(N704="nulová",J704,0)</f>
        <v>0</v>
      </c>
      <c r="BJ704" s="19" t="s">
        <v>84</v>
      </c>
      <c r="BK704" s="187">
        <f>ROUND(I704*H704,2)</f>
        <v>0</v>
      </c>
      <c r="BL704" s="19" t="s">
        <v>231</v>
      </c>
      <c r="BM704" s="186" t="s">
        <v>1706</v>
      </c>
    </row>
    <row r="705" spans="1:65" s="2" customFormat="1" ht="24" x14ac:dyDescent="0.2">
      <c r="A705" s="36"/>
      <c r="B705" s="37"/>
      <c r="C705" s="175" t="s">
        <v>1707</v>
      </c>
      <c r="D705" s="175" t="s">
        <v>133</v>
      </c>
      <c r="E705" s="176" t="s">
        <v>1708</v>
      </c>
      <c r="F705" s="177" t="s">
        <v>1709</v>
      </c>
      <c r="G705" s="178" t="s">
        <v>321</v>
      </c>
      <c r="H705" s="179">
        <v>0</v>
      </c>
      <c r="I705" s="180"/>
      <c r="J705" s="181">
        <f>ROUND(I705*H705,2)</f>
        <v>0</v>
      </c>
      <c r="K705" s="177" t="s">
        <v>28</v>
      </c>
      <c r="L705" s="41"/>
      <c r="M705" s="247" t="s">
        <v>28</v>
      </c>
      <c r="N705" s="248" t="s">
        <v>47</v>
      </c>
      <c r="O705" s="249"/>
      <c r="P705" s="250">
        <f>O705*H705</f>
        <v>0</v>
      </c>
      <c r="Q705" s="250">
        <v>0</v>
      </c>
      <c r="R705" s="250">
        <f>Q705*H705</f>
        <v>0</v>
      </c>
      <c r="S705" s="250">
        <v>0</v>
      </c>
      <c r="T705" s="251">
        <f>S705*H705</f>
        <v>0</v>
      </c>
      <c r="U705" s="36"/>
      <c r="V705" s="36"/>
      <c r="W705" s="36"/>
      <c r="X705" s="36"/>
      <c r="Y705" s="36"/>
      <c r="Z705" s="36"/>
      <c r="AA705" s="36"/>
      <c r="AB705" s="36"/>
      <c r="AC705" s="36"/>
      <c r="AD705" s="36"/>
      <c r="AE705" s="36"/>
      <c r="AR705" s="186" t="s">
        <v>231</v>
      </c>
      <c r="AT705" s="186" t="s">
        <v>133</v>
      </c>
      <c r="AU705" s="186" t="s">
        <v>86</v>
      </c>
      <c r="AY705" s="19" t="s">
        <v>131</v>
      </c>
      <c r="BE705" s="187">
        <f>IF(N705="základní",J705,0)</f>
        <v>0</v>
      </c>
      <c r="BF705" s="187">
        <f>IF(N705="snížená",J705,0)</f>
        <v>0</v>
      </c>
      <c r="BG705" s="187">
        <f>IF(N705="zákl. přenesená",J705,0)</f>
        <v>0</v>
      </c>
      <c r="BH705" s="187">
        <f>IF(N705="sníž. přenesená",J705,0)</f>
        <v>0</v>
      </c>
      <c r="BI705" s="187">
        <f>IF(N705="nulová",J705,0)</f>
        <v>0</v>
      </c>
      <c r="BJ705" s="19" t="s">
        <v>84</v>
      </c>
      <c r="BK705" s="187">
        <f>ROUND(I705*H705,2)</f>
        <v>0</v>
      </c>
      <c r="BL705" s="19" t="s">
        <v>231</v>
      </c>
      <c r="BM705" s="186" t="s">
        <v>1710</v>
      </c>
    </row>
    <row r="706" spans="1:65" s="2" customFormat="1" ht="6.95" customHeight="1" x14ac:dyDescent="0.2">
      <c r="A706" s="36"/>
      <c r="B706" s="49"/>
      <c r="C706" s="50"/>
      <c r="D706" s="50"/>
      <c r="E706" s="50"/>
      <c r="F706" s="50"/>
      <c r="G706" s="50"/>
      <c r="H706" s="50"/>
      <c r="I706" s="50"/>
      <c r="J706" s="50"/>
      <c r="K706" s="50"/>
      <c r="L706" s="41"/>
      <c r="M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  <c r="AA706" s="36"/>
      <c r="AB706" s="36"/>
      <c r="AC706" s="36"/>
      <c r="AD706" s="36"/>
      <c r="AE706" s="36"/>
    </row>
  </sheetData>
  <sheetProtection algorithmName="SHA-512" hashValue="blAu+VyCShSNmzp4Rq61bPKhVfBVCGr8as/9l4XLhBioSSkxBRT9bLFV8qIBUx62yBxw8ZoShnXhM6lJZQDXcw==" saltValue="Vr6dKXBnkazxtNJBFczwnYOfb1LI1j3tk9Ls55h7/BID/M6QnfALah9WJyJLJ8zJ/Wol/7idK3oD6du9FChBtg==" spinCount="100000" sheet="1" objects="1" scenarios="1" formatColumns="0" formatRows="0" autoFilter="0"/>
  <autoFilter ref="C104:K705" xr:uid="{00000000-0009-0000-0000-000002000000}"/>
  <mergeCells count="9">
    <mergeCell ref="E50:H50"/>
    <mergeCell ref="E95:H95"/>
    <mergeCell ref="E97:H9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8"/>
  <sheetViews>
    <sheetView showGridLines="0" tabSelected="1" topLeftCell="A80" workbookViewId="0">
      <selection activeCell="H96" sqref="H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9" t="s">
        <v>92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84</v>
      </c>
    </row>
    <row r="4" spans="1:46" s="1" customFormat="1" ht="24.95" customHeight="1" x14ac:dyDescent="0.2">
      <c r="B4" s="22"/>
      <c r="D4" s="105" t="s">
        <v>93</v>
      </c>
      <c r="L4" s="22"/>
      <c r="M4" s="106" t="s">
        <v>10</v>
      </c>
      <c r="AT4" s="19" t="s">
        <v>4</v>
      </c>
    </row>
    <row r="5" spans="1:46" s="1" customFormat="1" ht="6.95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90" t="str">
        <f>'Rekapitulace stavby'!K6</f>
        <v>Spolkové zázemí na hřišti - Hynčice</v>
      </c>
      <c r="F7" s="391"/>
      <c r="G7" s="391"/>
      <c r="H7" s="391"/>
      <c r="L7" s="22"/>
    </row>
    <row r="8" spans="1:46" s="2" customFormat="1" ht="12" customHeight="1" x14ac:dyDescent="0.2">
      <c r="A8" s="36"/>
      <c r="B8" s="41"/>
      <c r="C8" s="36"/>
      <c r="D8" s="107" t="s">
        <v>94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92" t="s">
        <v>1711</v>
      </c>
      <c r="F9" s="393"/>
      <c r="G9" s="393"/>
      <c r="H9" s="393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28</v>
      </c>
      <c r="G11" s="36"/>
      <c r="H11" s="36"/>
      <c r="I11" s="107" t="s">
        <v>20</v>
      </c>
      <c r="J11" s="109" t="s">
        <v>28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5. 3. 2021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26</v>
      </c>
      <c r="E14" s="36"/>
      <c r="F14" s="36"/>
      <c r="G14" s="36"/>
      <c r="H14" s="36"/>
      <c r="I14" s="107" t="s">
        <v>27</v>
      </c>
      <c r="J14" s="109" t="s">
        <v>28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29</v>
      </c>
      <c r="F15" s="36"/>
      <c r="G15" s="36"/>
      <c r="H15" s="36"/>
      <c r="I15" s="107" t="s">
        <v>30</v>
      </c>
      <c r="J15" s="109" t="s">
        <v>28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27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94" t="str">
        <f>'Rekapitulace stavby'!E14</f>
        <v>Vyplň údaj</v>
      </c>
      <c r="F18" s="395"/>
      <c r="G18" s="395"/>
      <c r="H18" s="395"/>
      <c r="I18" s="107" t="s">
        <v>30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27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30</v>
      </c>
      <c r="J21" s="109" t="s">
        <v>28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37</v>
      </c>
      <c r="E23" s="36"/>
      <c r="F23" s="36"/>
      <c r="G23" s="36"/>
      <c r="H23" s="36"/>
      <c r="I23" s="107" t="s">
        <v>27</v>
      </c>
      <c r="J23" s="109" t="s">
        <v>38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39</v>
      </c>
      <c r="F24" s="36"/>
      <c r="G24" s="36"/>
      <c r="H24" s="36"/>
      <c r="I24" s="107" t="s">
        <v>30</v>
      </c>
      <c r="J24" s="109" t="s">
        <v>28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40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19.25" customHeight="1" x14ac:dyDescent="0.2">
      <c r="A27" s="111"/>
      <c r="B27" s="112"/>
      <c r="C27" s="111"/>
      <c r="D27" s="111"/>
      <c r="E27" s="396" t="s">
        <v>96</v>
      </c>
      <c r="F27" s="396"/>
      <c r="G27" s="396"/>
      <c r="H27" s="396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 x14ac:dyDescent="0.2">
      <c r="A30" s="36"/>
      <c r="B30" s="41"/>
      <c r="C30" s="36"/>
      <c r="D30" s="115" t="s">
        <v>42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 x14ac:dyDescent="0.2">
      <c r="A32" s="36"/>
      <c r="B32" s="41"/>
      <c r="C32" s="36"/>
      <c r="D32" s="36"/>
      <c r="E32" s="36"/>
      <c r="F32" s="117" t="s">
        <v>44</v>
      </c>
      <c r="G32" s="36"/>
      <c r="H32" s="36"/>
      <c r="I32" s="117" t="s">
        <v>43</v>
      </c>
      <c r="J32" s="117" t="s">
        <v>45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 x14ac:dyDescent="0.2">
      <c r="A33" s="36"/>
      <c r="B33" s="41"/>
      <c r="C33" s="36"/>
      <c r="D33" s="118" t="s">
        <v>46</v>
      </c>
      <c r="E33" s="107" t="s">
        <v>47</v>
      </c>
      <c r="F33" s="119">
        <f>ROUND((SUM(BE83:BE97)),  2)</f>
        <v>0</v>
      </c>
      <c r="G33" s="36"/>
      <c r="H33" s="36"/>
      <c r="I33" s="120">
        <v>0.21</v>
      </c>
      <c r="J33" s="119">
        <f>ROUND(((SUM(BE83:BE97))*I33),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 x14ac:dyDescent="0.2">
      <c r="A34" s="36"/>
      <c r="B34" s="41"/>
      <c r="C34" s="36"/>
      <c r="D34" s="36"/>
      <c r="E34" s="107" t="s">
        <v>48</v>
      </c>
      <c r="F34" s="119">
        <f>ROUND((SUM(BF83:BF97)),  2)</f>
        <v>0</v>
      </c>
      <c r="G34" s="36"/>
      <c r="H34" s="36"/>
      <c r="I34" s="120">
        <v>0.15</v>
      </c>
      <c r="J34" s="119">
        <f>ROUND(((SUM(BF83:BF97))*I34),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 x14ac:dyDescent="0.2">
      <c r="A35" s="36"/>
      <c r="B35" s="41"/>
      <c r="C35" s="36"/>
      <c r="D35" s="36"/>
      <c r="E35" s="107" t="s">
        <v>49</v>
      </c>
      <c r="F35" s="119">
        <f>ROUND((SUM(BG83:BG97)),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 x14ac:dyDescent="0.2">
      <c r="A36" s="36"/>
      <c r="B36" s="41"/>
      <c r="C36" s="36"/>
      <c r="D36" s="36"/>
      <c r="E36" s="107" t="s">
        <v>50</v>
      </c>
      <c r="F36" s="119">
        <f>ROUND((SUM(BH83:BH97)),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 x14ac:dyDescent="0.2">
      <c r="A37" s="36"/>
      <c r="B37" s="41"/>
      <c r="C37" s="36"/>
      <c r="D37" s="36"/>
      <c r="E37" s="107" t="s">
        <v>51</v>
      </c>
      <c r="F37" s="119">
        <f>ROUND((SUM(BI83:BI97)),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 x14ac:dyDescent="0.2">
      <c r="A39" s="36"/>
      <c r="B39" s="41"/>
      <c r="C39" s="121"/>
      <c r="D39" s="122" t="s">
        <v>52</v>
      </c>
      <c r="E39" s="123"/>
      <c r="F39" s="123"/>
      <c r="G39" s="124" t="s">
        <v>53</v>
      </c>
      <c r="H39" s="125" t="s">
        <v>54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 x14ac:dyDescent="0.2">
      <c r="A45" s="36"/>
      <c r="B45" s="37"/>
      <c r="C45" s="25" t="s">
        <v>97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8" t="str">
        <f>E7</f>
        <v>Spolkové zázemí na hřišti - Hynčice</v>
      </c>
      <c r="F48" s="389"/>
      <c r="G48" s="389"/>
      <c r="H48" s="389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57" t="str">
        <f>E9</f>
        <v>VRN - Vedlejší rozpočtové náklady</v>
      </c>
      <c r="F50" s="387"/>
      <c r="G50" s="387"/>
      <c r="H50" s="387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22</v>
      </c>
      <c r="D52" s="38"/>
      <c r="E52" s="38"/>
      <c r="F52" s="29" t="str">
        <f>F12</f>
        <v>parc.č. 303, k.ú. Hynčice u Krnova</v>
      </c>
      <c r="G52" s="38"/>
      <c r="H52" s="38"/>
      <c r="I52" s="31" t="s">
        <v>24</v>
      </c>
      <c r="J52" s="61" t="str">
        <f>IF(J12="","",J12)</f>
        <v>5. 3. 2021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 x14ac:dyDescent="0.2">
      <c r="A54" s="36"/>
      <c r="B54" s="37"/>
      <c r="C54" s="31" t="s">
        <v>26</v>
      </c>
      <c r="D54" s="38"/>
      <c r="E54" s="38"/>
      <c r="F54" s="29" t="str">
        <f>E15</f>
        <v>Město Albrechtice</v>
      </c>
      <c r="G54" s="38"/>
      <c r="H54" s="38"/>
      <c r="I54" s="31" t="s">
        <v>33</v>
      </c>
      <c r="J54" s="34" t="str">
        <f>E21</f>
        <v>MIJO-STAV stavby s.r.o., Ostrava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25.7" customHeight="1" x14ac:dyDescent="0.2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37</v>
      </c>
      <c r="J55" s="34" t="str">
        <f>E24</f>
        <v>Ing. Alena Chmelová, Opava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98</v>
      </c>
      <c r="D57" s="133"/>
      <c r="E57" s="133"/>
      <c r="F57" s="133"/>
      <c r="G57" s="133"/>
      <c r="H57" s="133"/>
      <c r="I57" s="133"/>
      <c r="J57" s="134" t="s">
        <v>99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 x14ac:dyDescent="0.2">
      <c r="A59" s="36"/>
      <c r="B59" s="37"/>
      <c r="C59" s="135" t="s">
        <v>74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100</v>
      </c>
    </row>
    <row r="60" spans="1:47" s="9" customFormat="1" ht="24.95" customHeight="1" x14ac:dyDescent="0.2">
      <c r="B60" s="136"/>
      <c r="C60" s="137"/>
      <c r="D60" s="138" t="s">
        <v>1711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1712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1713</v>
      </c>
      <c r="E62" s="145"/>
      <c r="F62" s="145"/>
      <c r="G62" s="145"/>
      <c r="H62" s="145"/>
      <c r="I62" s="145"/>
      <c r="J62" s="146">
        <f>J88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1714</v>
      </c>
      <c r="E63" s="145"/>
      <c r="F63" s="145"/>
      <c r="G63" s="145"/>
      <c r="H63" s="145"/>
      <c r="I63" s="145"/>
      <c r="J63" s="146">
        <f>J92</f>
        <v>0</v>
      </c>
      <c r="K63" s="143"/>
      <c r="L63" s="147"/>
    </row>
    <row r="64" spans="1:47" s="2" customFormat="1" ht="21.75" customHeight="1" x14ac:dyDescent="0.2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 x14ac:dyDescent="0.2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 x14ac:dyDescent="0.2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 x14ac:dyDescent="0.2">
      <c r="A70" s="36"/>
      <c r="B70" s="37"/>
      <c r="C70" s="25" t="s">
        <v>116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 x14ac:dyDescent="0.2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88" t="str">
        <f>E7</f>
        <v>Spolkové zázemí na hřišti - Hynčice</v>
      </c>
      <c r="F73" s="389"/>
      <c r="G73" s="389"/>
      <c r="H73" s="389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 x14ac:dyDescent="0.2">
      <c r="A74" s="36"/>
      <c r="B74" s="37"/>
      <c r="C74" s="31" t="s">
        <v>94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 x14ac:dyDescent="0.2">
      <c r="A75" s="36"/>
      <c r="B75" s="37"/>
      <c r="C75" s="38"/>
      <c r="D75" s="38"/>
      <c r="E75" s="357" t="str">
        <f>E9</f>
        <v>VRN - Vedlejší rozpočtové náklady</v>
      </c>
      <c r="F75" s="387"/>
      <c r="G75" s="387"/>
      <c r="H75" s="387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1" t="s">
        <v>22</v>
      </c>
      <c r="D77" s="38"/>
      <c r="E77" s="38"/>
      <c r="F77" s="29" t="str">
        <f>F12</f>
        <v>parc.č. 303, k.ú. Hynčice u Krnova</v>
      </c>
      <c r="G77" s="38"/>
      <c r="H77" s="38"/>
      <c r="I77" s="31" t="s">
        <v>24</v>
      </c>
      <c r="J77" s="61" t="str">
        <f>IF(J12="","",J12)</f>
        <v>5. 3. 2021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5.7" customHeight="1" x14ac:dyDescent="0.2">
      <c r="A79" s="36"/>
      <c r="B79" s="37"/>
      <c r="C79" s="31" t="s">
        <v>26</v>
      </c>
      <c r="D79" s="38"/>
      <c r="E79" s="38"/>
      <c r="F79" s="29" t="str">
        <f>E15</f>
        <v>Město Albrechtice</v>
      </c>
      <c r="G79" s="38"/>
      <c r="H79" s="38"/>
      <c r="I79" s="31" t="s">
        <v>33</v>
      </c>
      <c r="J79" s="34" t="str">
        <f>E21</f>
        <v>MIJO-STAV stavby s.r.o., Ostrava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7" customHeight="1" x14ac:dyDescent="0.2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37</v>
      </c>
      <c r="J80" s="34" t="str">
        <f>E24</f>
        <v>Ing. Alena Chmelová, Opava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 x14ac:dyDescent="0.2">
      <c r="A82" s="148"/>
      <c r="B82" s="149"/>
      <c r="C82" s="150" t="s">
        <v>117</v>
      </c>
      <c r="D82" s="151" t="s">
        <v>61</v>
      </c>
      <c r="E82" s="151" t="s">
        <v>57</v>
      </c>
      <c r="F82" s="151" t="s">
        <v>58</v>
      </c>
      <c r="G82" s="151" t="s">
        <v>118</v>
      </c>
      <c r="H82" s="151" t="s">
        <v>119</v>
      </c>
      <c r="I82" s="151" t="s">
        <v>120</v>
      </c>
      <c r="J82" s="151" t="s">
        <v>99</v>
      </c>
      <c r="K82" s="152" t="s">
        <v>121</v>
      </c>
      <c r="L82" s="153"/>
      <c r="M82" s="70" t="s">
        <v>28</v>
      </c>
      <c r="N82" s="71" t="s">
        <v>46</v>
      </c>
      <c r="O82" s="71" t="s">
        <v>122</v>
      </c>
      <c r="P82" s="71" t="s">
        <v>123</v>
      </c>
      <c r="Q82" s="71" t="s">
        <v>124</v>
      </c>
      <c r="R82" s="71" t="s">
        <v>125</v>
      </c>
      <c r="S82" s="71" t="s">
        <v>126</v>
      </c>
      <c r="T82" s="72" t="s">
        <v>127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9" customHeight="1" x14ac:dyDescent="0.25">
      <c r="A83" s="36"/>
      <c r="B83" s="37"/>
      <c r="C83" s="77" t="s">
        <v>128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</f>
        <v>0</v>
      </c>
      <c r="Q83" s="74"/>
      <c r="R83" s="156">
        <f>R84</f>
        <v>0</v>
      </c>
      <c r="S83" s="74"/>
      <c r="T83" s="157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75</v>
      </c>
      <c r="AU83" s="19" t="s">
        <v>100</v>
      </c>
      <c r="BK83" s="158">
        <f>BK84</f>
        <v>0</v>
      </c>
    </row>
    <row r="84" spans="1:65" s="12" customFormat="1" ht="25.9" customHeight="1" x14ac:dyDescent="0.2">
      <c r="B84" s="159"/>
      <c r="C84" s="160"/>
      <c r="D84" s="161" t="s">
        <v>75</v>
      </c>
      <c r="E84" s="162" t="s">
        <v>90</v>
      </c>
      <c r="F84" s="162" t="s">
        <v>91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P85+P88+P92</f>
        <v>0</v>
      </c>
      <c r="Q84" s="167"/>
      <c r="R84" s="168">
        <f>R85+R88+R92</f>
        <v>0</v>
      </c>
      <c r="S84" s="167"/>
      <c r="T84" s="169">
        <f>T85+T88+T92</f>
        <v>0</v>
      </c>
      <c r="AR84" s="170" t="s">
        <v>164</v>
      </c>
      <c r="AT84" s="171" t="s">
        <v>75</v>
      </c>
      <c r="AU84" s="171" t="s">
        <v>76</v>
      </c>
      <c r="AY84" s="170" t="s">
        <v>131</v>
      </c>
      <c r="BK84" s="172">
        <f>BK85+BK88+BK92</f>
        <v>0</v>
      </c>
    </row>
    <row r="85" spans="1:65" s="12" customFormat="1" ht="22.9" customHeight="1" x14ac:dyDescent="0.2">
      <c r="B85" s="159"/>
      <c r="C85" s="160"/>
      <c r="D85" s="161" t="s">
        <v>75</v>
      </c>
      <c r="E85" s="173" t="s">
        <v>1715</v>
      </c>
      <c r="F85" s="173" t="s">
        <v>1716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SUM(P86:P87)</f>
        <v>0</v>
      </c>
      <c r="Q85" s="167"/>
      <c r="R85" s="168">
        <f>SUM(R86:R87)</f>
        <v>0</v>
      </c>
      <c r="S85" s="167"/>
      <c r="T85" s="169">
        <f>SUM(T86:T87)</f>
        <v>0</v>
      </c>
      <c r="AR85" s="170" t="s">
        <v>164</v>
      </c>
      <c r="AT85" s="171" t="s">
        <v>75</v>
      </c>
      <c r="AU85" s="171" t="s">
        <v>84</v>
      </c>
      <c r="AY85" s="170" t="s">
        <v>131</v>
      </c>
      <c r="BK85" s="172">
        <f>SUM(BK86:BK87)</f>
        <v>0</v>
      </c>
    </row>
    <row r="86" spans="1:65" s="2" customFormat="1" ht="16.5" customHeight="1" x14ac:dyDescent="0.2">
      <c r="A86" s="36"/>
      <c r="B86" s="37"/>
      <c r="C86" s="175" t="s">
        <v>84</v>
      </c>
      <c r="D86" s="175" t="s">
        <v>133</v>
      </c>
      <c r="E86" s="176" t="s">
        <v>1717</v>
      </c>
      <c r="F86" s="177" t="s">
        <v>1716</v>
      </c>
      <c r="G86" s="178" t="s">
        <v>1718</v>
      </c>
      <c r="H86" s="179">
        <v>1</v>
      </c>
      <c r="I86" s="180"/>
      <c r="J86" s="181">
        <f>ROUND(I86*H86,2)</f>
        <v>0</v>
      </c>
      <c r="K86" s="177" t="s">
        <v>137</v>
      </c>
      <c r="L86" s="41"/>
      <c r="M86" s="182" t="s">
        <v>28</v>
      </c>
      <c r="N86" s="183" t="s">
        <v>48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1719</v>
      </c>
      <c r="AT86" s="186" t="s">
        <v>133</v>
      </c>
      <c r="AU86" s="186" t="s">
        <v>86</v>
      </c>
      <c r="AY86" s="19" t="s">
        <v>131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86</v>
      </c>
      <c r="BK86" s="187">
        <f>ROUND(I86*H86,2)</f>
        <v>0</v>
      </c>
      <c r="BL86" s="19" t="s">
        <v>1719</v>
      </c>
      <c r="BM86" s="186" t="s">
        <v>1720</v>
      </c>
    </row>
    <row r="87" spans="1:65" s="2" customFormat="1" ht="16.5" customHeight="1" x14ac:dyDescent="0.2">
      <c r="A87" s="36"/>
      <c r="B87" s="37"/>
      <c r="C87" s="175" t="s">
        <v>86</v>
      </c>
      <c r="D87" s="175" t="s">
        <v>133</v>
      </c>
      <c r="E87" s="176" t="s">
        <v>1721</v>
      </c>
      <c r="F87" s="177" t="s">
        <v>1722</v>
      </c>
      <c r="G87" s="178" t="s">
        <v>1718</v>
      </c>
      <c r="H87" s="179">
        <v>1</v>
      </c>
      <c r="I87" s="180"/>
      <c r="J87" s="181">
        <f>ROUND(I87*H87,2)</f>
        <v>0</v>
      </c>
      <c r="K87" s="177" t="s">
        <v>137</v>
      </c>
      <c r="L87" s="41"/>
      <c r="M87" s="182" t="s">
        <v>28</v>
      </c>
      <c r="N87" s="183" t="s">
        <v>48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1719</v>
      </c>
      <c r="AT87" s="186" t="s">
        <v>133</v>
      </c>
      <c r="AU87" s="186" t="s">
        <v>86</v>
      </c>
      <c r="AY87" s="19" t="s">
        <v>131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86</v>
      </c>
      <c r="BK87" s="187">
        <f>ROUND(I87*H87,2)</f>
        <v>0</v>
      </c>
      <c r="BL87" s="19" t="s">
        <v>1719</v>
      </c>
      <c r="BM87" s="186" t="s">
        <v>1723</v>
      </c>
    </row>
    <row r="88" spans="1:65" s="12" customFormat="1" ht="22.9" customHeight="1" x14ac:dyDescent="0.2">
      <c r="B88" s="159"/>
      <c r="C88" s="160"/>
      <c r="D88" s="161" t="s">
        <v>75</v>
      </c>
      <c r="E88" s="173" t="s">
        <v>1724</v>
      </c>
      <c r="F88" s="173" t="s">
        <v>1725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SUM(P89:P91)</f>
        <v>0</v>
      </c>
      <c r="Q88" s="167"/>
      <c r="R88" s="168">
        <f>SUM(R89:R91)</f>
        <v>0</v>
      </c>
      <c r="S88" s="167"/>
      <c r="T88" s="169">
        <f>SUM(T89:T91)</f>
        <v>0</v>
      </c>
      <c r="AR88" s="170" t="s">
        <v>164</v>
      </c>
      <c r="AT88" s="171" t="s">
        <v>75</v>
      </c>
      <c r="AU88" s="171" t="s">
        <v>84</v>
      </c>
      <c r="AY88" s="170" t="s">
        <v>131</v>
      </c>
      <c r="BK88" s="172">
        <f>SUM(BK89:BK91)</f>
        <v>0</v>
      </c>
    </row>
    <row r="89" spans="1:65" s="2" customFormat="1" ht="16.5" customHeight="1" x14ac:dyDescent="0.2">
      <c r="A89" s="36"/>
      <c r="B89" s="37"/>
      <c r="C89" s="175" t="s">
        <v>151</v>
      </c>
      <c r="D89" s="175" t="s">
        <v>133</v>
      </c>
      <c r="E89" s="176" t="s">
        <v>1726</v>
      </c>
      <c r="F89" s="177" t="s">
        <v>1727</v>
      </c>
      <c r="G89" s="178" t="s">
        <v>1718</v>
      </c>
      <c r="H89" s="179">
        <v>1</v>
      </c>
      <c r="I89" s="180"/>
      <c r="J89" s="181">
        <f>ROUND(I89*H89,2)</f>
        <v>0</v>
      </c>
      <c r="K89" s="177" t="s">
        <v>137</v>
      </c>
      <c r="L89" s="41"/>
      <c r="M89" s="182" t="s">
        <v>28</v>
      </c>
      <c r="N89" s="183" t="s">
        <v>48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1719</v>
      </c>
      <c r="AT89" s="186" t="s">
        <v>133</v>
      </c>
      <c r="AU89" s="186" t="s">
        <v>86</v>
      </c>
      <c r="AY89" s="19" t="s">
        <v>131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86</v>
      </c>
      <c r="BK89" s="187">
        <f>ROUND(I89*H89,2)</f>
        <v>0</v>
      </c>
      <c r="BL89" s="19" t="s">
        <v>1719</v>
      </c>
      <c r="BM89" s="186" t="s">
        <v>1728</v>
      </c>
    </row>
    <row r="90" spans="1:65" s="2" customFormat="1" ht="16.5" customHeight="1" x14ac:dyDescent="0.2">
      <c r="A90" s="36"/>
      <c r="B90" s="37"/>
      <c r="C90" s="175" t="s">
        <v>138</v>
      </c>
      <c r="D90" s="175" t="s">
        <v>133</v>
      </c>
      <c r="E90" s="176" t="s">
        <v>1729</v>
      </c>
      <c r="F90" s="177" t="s">
        <v>1730</v>
      </c>
      <c r="G90" s="178" t="s">
        <v>1718</v>
      </c>
      <c r="H90" s="179">
        <v>1</v>
      </c>
      <c r="I90" s="180"/>
      <c r="J90" s="181">
        <f>ROUND(I90*H90,2)</f>
        <v>0</v>
      </c>
      <c r="K90" s="177" t="s">
        <v>137</v>
      </c>
      <c r="L90" s="41"/>
      <c r="M90" s="182" t="s">
        <v>28</v>
      </c>
      <c r="N90" s="183" t="s">
        <v>48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1719</v>
      </c>
      <c r="AT90" s="186" t="s">
        <v>133</v>
      </c>
      <c r="AU90" s="186" t="s">
        <v>86</v>
      </c>
      <c r="AY90" s="19" t="s">
        <v>131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86</v>
      </c>
      <c r="BK90" s="187">
        <f>ROUND(I90*H90,2)</f>
        <v>0</v>
      </c>
      <c r="BL90" s="19" t="s">
        <v>1719</v>
      </c>
      <c r="BM90" s="186" t="s">
        <v>1731</v>
      </c>
    </row>
    <row r="91" spans="1:65" s="2" customFormat="1" ht="16.5" customHeight="1" x14ac:dyDescent="0.2">
      <c r="A91" s="36"/>
      <c r="B91" s="37"/>
      <c r="C91" s="175" t="s">
        <v>164</v>
      </c>
      <c r="D91" s="175" t="s">
        <v>133</v>
      </c>
      <c r="E91" s="176" t="s">
        <v>1732</v>
      </c>
      <c r="F91" s="177" t="s">
        <v>1733</v>
      </c>
      <c r="G91" s="178" t="s">
        <v>1718</v>
      </c>
      <c r="H91" s="179">
        <v>1</v>
      </c>
      <c r="I91" s="180"/>
      <c r="J91" s="181">
        <f>ROUND(I91*H91,2)</f>
        <v>0</v>
      </c>
      <c r="K91" s="177" t="s">
        <v>137</v>
      </c>
      <c r="L91" s="41"/>
      <c r="M91" s="182" t="s">
        <v>28</v>
      </c>
      <c r="N91" s="183" t="s">
        <v>48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1719</v>
      </c>
      <c r="AT91" s="186" t="s">
        <v>133</v>
      </c>
      <c r="AU91" s="186" t="s">
        <v>86</v>
      </c>
      <c r="AY91" s="19" t="s">
        <v>131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86</v>
      </c>
      <c r="BK91" s="187">
        <f>ROUND(I91*H91,2)</f>
        <v>0</v>
      </c>
      <c r="BL91" s="19" t="s">
        <v>1719</v>
      </c>
      <c r="BM91" s="186" t="s">
        <v>1734</v>
      </c>
    </row>
    <row r="92" spans="1:65" s="12" customFormat="1" ht="22.9" customHeight="1" x14ac:dyDescent="0.2">
      <c r="B92" s="159"/>
      <c r="C92" s="160"/>
      <c r="D92" s="161" t="s">
        <v>75</v>
      </c>
      <c r="E92" s="173" t="s">
        <v>1735</v>
      </c>
      <c r="F92" s="173" t="s">
        <v>1736</v>
      </c>
      <c r="G92" s="160"/>
      <c r="H92" s="160"/>
      <c r="I92" s="163"/>
      <c r="J92" s="174">
        <f>BK92</f>
        <v>0</v>
      </c>
      <c r="K92" s="160"/>
      <c r="L92" s="165"/>
      <c r="M92" s="166"/>
      <c r="N92" s="167"/>
      <c r="O92" s="167"/>
      <c r="P92" s="168">
        <f>SUM(P93:P97)</f>
        <v>0</v>
      </c>
      <c r="Q92" s="167"/>
      <c r="R92" s="168">
        <f>SUM(R93:R97)</f>
        <v>0</v>
      </c>
      <c r="S92" s="167"/>
      <c r="T92" s="169">
        <f>SUM(T93:T97)</f>
        <v>0</v>
      </c>
      <c r="AR92" s="170" t="s">
        <v>164</v>
      </c>
      <c r="AT92" s="171" t="s">
        <v>75</v>
      </c>
      <c r="AU92" s="171" t="s">
        <v>84</v>
      </c>
      <c r="AY92" s="170" t="s">
        <v>131</v>
      </c>
      <c r="BK92" s="172">
        <f>SUM(BK93:BK97)</f>
        <v>0</v>
      </c>
    </row>
    <row r="93" spans="1:65" s="2" customFormat="1" ht="16.5" customHeight="1" x14ac:dyDescent="0.2">
      <c r="A93" s="36"/>
      <c r="B93" s="37"/>
      <c r="C93" s="175" t="s">
        <v>171</v>
      </c>
      <c r="D93" s="175" t="s">
        <v>133</v>
      </c>
      <c r="E93" s="176" t="s">
        <v>1737</v>
      </c>
      <c r="F93" s="177" t="s">
        <v>1736</v>
      </c>
      <c r="G93" s="178" t="s">
        <v>1718</v>
      </c>
      <c r="H93" s="179">
        <v>1</v>
      </c>
      <c r="I93" s="180"/>
      <c r="J93" s="181">
        <f>ROUND(I93*H93,2)</f>
        <v>0</v>
      </c>
      <c r="K93" s="177" t="s">
        <v>137</v>
      </c>
      <c r="L93" s="41"/>
      <c r="M93" s="182" t="s">
        <v>28</v>
      </c>
      <c r="N93" s="183" t="s">
        <v>48</v>
      </c>
      <c r="O93" s="66"/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1719</v>
      </c>
      <c r="AT93" s="186" t="s">
        <v>133</v>
      </c>
      <c r="AU93" s="186" t="s">
        <v>86</v>
      </c>
      <c r="AY93" s="19" t="s">
        <v>131</v>
      </c>
      <c r="BE93" s="187">
        <f>IF(N93="základní",J93,0)</f>
        <v>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86</v>
      </c>
      <c r="BK93" s="187">
        <f>ROUND(I93*H93,2)</f>
        <v>0</v>
      </c>
      <c r="BL93" s="19" t="s">
        <v>1719</v>
      </c>
      <c r="BM93" s="186" t="s">
        <v>1738</v>
      </c>
    </row>
    <row r="94" spans="1:65" s="2" customFormat="1" ht="16.5" customHeight="1" x14ac:dyDescent="0.2">
      <c r="A94" s="36"/>
      <c r="B94" s="37"/>
      <c r="C94" s="175" t="s">
        <v>179</v>
      </c>
      <c r="D94" s="175" t="s">
        <v>133</v>
      </c>
      <c r="E94" s="176" t="s">
        <v>1739</v>
      </c>
      <c r="F94" s="177" t="s">
        <v>1740</v>
      </c>
      <c r="G94" s="178" t="s">
        <v>1718</v>
      </c>
      <c r="H94" s="179">
        <v>1</v>
      </c>
      <c r="I94" s="180"/>
      <c r="J94" s="181">
        <f>ROUND(I94*H94,2)</f>
        <v>0</v>
      </c>
      <c r="K94" s="177" t="s">
        <v>137</v>
      </c>
      <c r="L94" s="41"/>
      <c r="M94" s="182" t="s">
        <v>28</v>
      </c>
      <c r="N94" s="183" t="s">
        <v>48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1719</v>
      </c>
      <c r="AT94" s="186" t="s">
        <v>133</v>
      </c>
      <c r="AU94" s="186" t="s">
        <v>86</v>
      </c>
      <c r="AY94" s="19" t="s">
        <v>131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86</v>
      </c>
      <c r="BK94" s="187">
        <f>ROUND(I94*H94,2)</f>
        <v>0</v>
      </c>
      <c r="BL94" s="19" t="s">
        <v>1719</v>
      </c>
      <c r="BM94" s="186" t="s">
        <v>1741</v>
      </c>
    </row>
    <row r="95" spans="1:65" s="2" customFormat="1" ht="16.5" customHeight="1" x14ac:dyDescent="0.2">
      <c r="A95" s="36"/>
      <c r="B95" s="37"/>
      <c r="C95" s="175" t="s">
        <v>161</v>
      </c>
      <c r="D95" s="175" t="s">
        <v>133</v>
      </c>
      <c r="E95" s="176" t="s">
        <v>1742</v>
      </c>
      <c r="F95" s="177" t="s">
        <v>1743</v>
      </c>
      <c r="G95" s="178" t="s">
        <v>1718</v>
      </c>
      <c r="H95" s="179">
        <v>1</v>
      </c>
      <c r="I95" s="180"/>
      <c r="J95" s="181">
        <f>ROUND(I95*H95,2)</f>
        <v>0</v>
      </c>
      <c r="K95" s="177" t="s">
        <v>137</v>
      </c>
      <c r="L95" s="41"/>
      <c r="M95" s="182" t="s">
        <v>28</v>
      </c>
      <c r="N95" s="183" t="s">
        <v>48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1719</v>
      </c>
      <c r="AT95" s="186" t="s">
        <v>133</v>
      </c>
      <c r="AU95" s="186" t="s">
        <v>86</v>
      </c>
      <c r="AY95" s="19" t="s">
        <v>131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86</v>
      </c>
      <c r="BK95" s="187">
        <f>ROUND(I95*H95,2)</f>
        <v>0</v>
      </c>
      <c r="BL95" s="19" t="s">
        <v>1719</v>
      </c>
      <c r="BM95" s="186" t="s">
        <v>1744</v>
      </c>
    </row>
    <row r="96" spans="1:65" s="2" customFormat="1" ht="16.5" customHeight="1" x14ac:dyDescent="0.2">
      <c r="A96" s="36"/>
      <c r="B96" s="37"/>
      <c r="C96" s="175" t="s">
        <v>169</v>
      </c>
      <c r="D96" s="175" t="s">
        <v>133</v>
      </c>
      <c r="E96" s="176" t="s">
        <v>1745</v>
      </c>
      <c r="F96" s="177" t="s">
        <v>1746</v>
      </c>
      <c r="G96" s="178" t="s">
        <v>1718</v>
      </c>
      <c r="H96" s="179">
        <v>1</v>
      </c>
      <c r="I96" s="180"/>
      <c r="J96" s="181">
        <f>ROUND(I96*H96,2)</f>
        <v>0</v>
      </c>
      <c r="K96" s="177" t="s">
        <v>137</v>
      </c>
      <c r="L96" s="41"/>
      <c r="M96" s="182" t="s">
        <v>28</v>
      </c>
      <c r="N96" s="183" t="s">
        <v>48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1719</v>
      </c>
      <c r="AT96" s="186" t="s">
        <v>133</v>
      </c>
      <c r="AU96" s="186" t="s">
        <v>86</v>
      </c>
      <c r="AY96" s="19" t="s">
        <v>131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86</v>
      </c>
      <c r="BK96" s="187">
        <f>ROUND(I96*H96,2)</f>
        <v>0</v>
      </c>
      <c r="BL96" s="19" t="s">
        <v>1719</v>
      </c>
      <c r="BM96" s="186" t="s">
        <v>1747</v>
      </c>
    </row>
    <row r="97" spans="1:65" s="2" customFormat="1" ht="16.5" customHeight="1" x14ac:dyDescent="0.2">
      <c r="A97" s="36"/>
      <c r="B97" s="37"/>
      <c r="C97" s="175" t="s">
        <v>193</v>
      </c>
      <c r="D97" s="175" t="s">
        <v>133</v>
      </c>
      <c r="E97" s="176" t="s">
        <v>1748</v>
      </c>
      <c r="F97" s="177" t="s">
        <v>1749</v>
      </c>
      <c r="G97" s="178" t="s">
        <v>1718</v>
      </c>
      <c r="H97" s="179">
        <v>1</v>
      </c>
      <c r="I97" s="180"/>
      <c r="J97" s="181">
        <f>ROUND(I97*H97,2)</f>
        <v>0</v>
      </c>
      <c r="K97" s="177" t="s">
        <v>137</v>
      </c>
      <c r="L97" s="41"/>
      <c r="M97" s="247" t="s">
        <v>28</v>
      </c>
      <c r="N97" s="248" t="s">
        <v>48</v>
      </c>
      <c r="O97" s="249"/>
      <c r="P97" s="250">
        <f>O97*H97</f>
        <v>0</v>
      </c>
      <c r="Q97" s="250">
        <v>0</v>
      </c>
      <c r="R97" s="250">
        <f>Q97*H97</f>
        <v>0</v>
      </c>
      <c r="S97" s="250">
        <v>0</v>
      </c>
      <c r="T97" s="25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1719</v>
      </c>
      <c r="AT97" s="186" t="s">
        <v>133</v>
      </c>
      <c r="AU97" s="186" t="s">
        <v>86</v>
      </c>
      <c r="AY97" s="19" t="s">
        <v>131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86</v>
      </c>
      <c r="BK97" s="187">
        <f>ROUND(I97*H97,2)</f>
        <v>0</v>
      </c>
      <c r="BL97" s="19" t="s">
        <v>1719</v>
      </c>
      <c r="BM97" s="186" t="s">
        <v>1750</v>
      </c>
    </row>
    <row r="98" spans="1:65" s="2" customFormat="1" ht="6.95" customHeight="1" x14ac:dyDescent="0.2">
      <c r="A98" s="36"/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41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algorithmName="SHA-512" hashValue="FZJJ8OFcjAku4Jha6vxNvseQw0Zs2EmIwf593c9nyHovm5c7E+ZxBRafn/tRy/nOXU5YCAgp3bbgnEr81Stz1A==" saltValue="iCIrkK0XfuleMJ0ut5FARYWT/vOs4TE09g573hYOV9PcAzNtd0XLXCvuFYkomVikDOTve6BKqf2pUROWhinqVg==" spinCount="100000" sheet="1" objects="1" scenarios="1" formatColumns="0" formatRows="0" autoFilter="0"/>
  <autoFilter ref="C82:K97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98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 x14ac:dyDescent="0.2"/>
    <row r="2" spans="1:8" s="1" customFormat="1" ht="36.950000000000003" customHeight="1" x14ac:dyDescent="0.2"/>
    <row r="3" spans="1:8" s="1" customFormat="1" ht="6.95" customHeight="1" x14ac:dyDescent="0.2">
      <c r="B3" s="103"/>
      <c r="C3" s="104"/>
      <c r="D3" s="104"/>
      <c r="E3" s="104"/>
      <c r="F3" s="104"/>
      <c r="G3" s="104"/>
      <c r="H3" s="22"/>
    </row>
    <row r="4" spans="1:8" s="1" customFormat="1" ht="24.95" customHeight="1" x14ac:dyDescent="0.2">
      <c r="B4" s="22"/>
      <c r="C4" s="105" t="s">
        <v>1751</v>
      </c>
      <c r="H4" s="22"/>
    </row>
    <row r="5" spans="1:8" s="1" customFormat="1" ht="12" customHeight="1" x14ac:dyDescent="0.2">
      <c r="B5" s="22"/>
      <c r="C5" s="252" t="s">
        <v>13</v>
      </c>
      <c r="D5" s="396" t="s">
        <v>14</v>
      </c>
      <c r="E5" s="347"/>
      <c r="F5" s="347"/>
      <c r="H5" s="22"/>
    </row>
    <row r="6" spans="1:8" s="1" customFormat="1" ht="36.950000000000003" customHeight="1" x14ac:dyDescent="0.2">
      <c r="B6" s="22"/>
      <c r="C6" s="253" t="s">
        <v>16</v>
      </c>
      <c r="D6" s="397" t="s">
        <v>17</v>
      </c>
      <c r="E6" s="347"/>
      <c r="F6" s="347"/>
      <c r="H6" s="22"/>
    </row>
    <row r="7" spans="1:8" s="1" customFormat="1" ht="16.5" customHeight="1" x14ac:dyDescent="0.2">
      <c r="B7" s="22"/>
      <c r="C7" s="107" t="s">
        <v>24</v>
      </c>
      <c r="D7" s="110" t="str">
        <f>'Rekapitulace stavby'!AN8</f>
        <v>5. 3. 2021</v>
      </c>
      <c r="H7" s="22"/>
    </row>
    <row r="8" spans="1:8" s="2" customFormat="1" ht="10.9" customHeight="1" x14ac:dyDescent="0.2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 x14ac:dyDescent="0.2">
      <c r="A9" s="148"/>
      <c r="B9" s="254"/>
      <c r="C9" s="255" t="s">
        <v>57</v>
      </c>
      <c r="D9" s="256" t="s">
        <v>58</v>
      </c>
      <c r="E9" s="256" t="s">
        <v>118</v>
      </c>
      <c r="F9" s="257" t="s">
        <v>1752</v>
      </c>
      <c r="G9" s="148"/>
      <c r="H9" s="254"/>
    </row>
    <row r="10" spans="1:8" s="2" customFormat="1" ht="26.45" customHeight="1" x14ac:dyDescent="0.2">
      <c r="A10" s="36"/>
      <c r="B10" s="41"/>
      <c r="C10" s="258" t="s">
        <v>1753</v>
      </c>
      <c r="D10" s="258" t="s">
        <v>88</v>
      </c>
      <c r="E10" s="36"/>
      <c r="F10" s="36"/>
      <c r="G10" s="36"/>
      <c r="H10" s="41"/>
    </row>
    <row r="11" spans="1:8" s="2" customFormat="1" ht="16.899999999999999" customHeight="1" x14ac:dyDescent="0.2">
      <c r="A11" s="36"/>
      <c r="B11" s="41"/>
      <c r="C11" s="259" t="s">
        <v>535</v>
      </c>
      <c r="D11" s="260" t="s">
        <v>536</v>
      </c>
      <c r="E11" s="261" t="s">
        <v>148</v>
      </c>
      <c r="F11" s="262">
        <v>85.12</v>
      </c>
      <c r="G11" s="36"/>
      <c r="H11" s="41"/>
    </row>
    <row r="12" spans="1:8" s="2" customFormat="1" ht="16.899999999999999" customHeight="1" x14ac:dyDescent="0.2">
      <c r="A12" s="36"/>
      <c r="B12" s="41"/>
      <c r="C12" s="263" t="s">
        <v>28</v>
      </c>
      <c r="D12" s="263" t="s">
        <v>1754</v>
      </c>
      <c r="E12" s="19" t="s">
        <v>28</v>
      </c>
      <c r="F12" s="264">
        <v>85.12</v>
      </c>
      <c r="G12" s="36"/>
      <c r="H12" s="41"/>
    </row>
    <row r="13" spans="1:8" s="2" customFormat="1" ht="16.899999999999999" customHeight="1" x14ac:dyDescent="0.2">
      <c r="A13" s="36"/>
      <c r="B13" s="41"/>
      <c r="C13" s="265" t="s">
        <v>1755</v>
      </c>
      <c r="D13" s="36"/>
      <c r="E13" s="36"/>
      <c r="F13" s="36"/>
      <c r="G13" s="36"/>
      <c r="H13" s="41"/>
    </row>
    <row r="14" spans="1:8" s="2" customFormat="1" ht="16.899999999999999" customHeight="1" x14ac:dyDescent="0.2">
      <c r="A14" s="36"/>
      <c r="B14" s="41"/>
      <c r="C14" s="263" t="s">
        <v>1031</v>
      </c>
      <c r="D14" s="263" t="s">
        <v>1756</v>
      </c>
      <c r="E14" s="19" t="s">
        <v>352</v>
      </c>
      <c r="F14" s="264">
        <v>95</v>
      </c>
      <c r="G14" s="36"/>
      <c r="H14" s="41"/>
    </row>
    <row r="15" spans="1:8" s="2" customFormat="1" ht="16.899999999999999" customHeight="1" x14ac:dyDescent="0.2">
      <c r="A15" s="36"/>
      <c r="B15" s="41"/>
      <c r="C15" s="263" t="s">
        <v>1210</v>
      </c>
      <c r="D15" s="263" t="s">
        <v>1757</v>
      </c>
      <c r="E15" s="19" t="s">
        <v>136</v>
      </c>
      <c r="F15" s="264">
        <v>68.096000000000004</v>
      </c>
      <c r="G15" s="36"/>
      <c r="H15" s="41"/>
    </row>
    <row r="16" spans="1:8" s="2" customFormat="1" ht="16.899999999999999" customHeight="1" x14ac:dyDescent="0.2">
      <c r="A16" s="36"/>
      <c r="B16" s="41"/>
      <c r="C16" s="263" t="s">
        <v>1579</v>
      </c>
      <c r="D16" s="263" t="s">
        <v>1758</v>
      </c>
      <c r="E16" s="19" t="s">
        <v>136</v>
      </c>
      <c r="F16" s="264">
        <v>68.096000000000004</v>
      </c>
      <c r="G16" s="36"/>
      <c r="H16" s="41"/>
    </row>
    <row r="17" spans="1:8" s="2" customFormat="1" ht="16.899999999999999" customHeight="1" x14ac:dyDescent="0.2">
      <c r="A17" s="36"/>
      <c r="B17" s="41"/>
      <c r="C17" s="263" t="s">
        <v>1588</v>
      </c>
      <c r="D17" s="263" t="s">
        <v>1759</v>
      </c>
      <c r="E17" s="19" t="s">
        <v>136</v>
      </c>
      <c r="F17" s="264">
        <v>68.096000000000004</v>
      </c>
      <c r="G17" s="36"/>
      <c r="H17" s="41"/>
    </row>
    <row r="18" spans="1:8" s="2" customFormat="1" ht="16.899999999999999" customHeight="1" x14ac:dyDescent="0.2">
      <c r="A18" s="36"/>
      <c r="B18" s="41"/>
      <c r="C18" s="263" t="s">
        <v>1592</v>
      </c>
      <c r="D18" s="263" t="s">
        <v>1760</v>
      </c>
      <c r="E18" s="19" t="s">
        <v>148</v>
      </c>
      <c r="F18" s="264">
        <v>85.12</v>
      </c>
      <c r="G18" s="36"/>
      <c r="H18" s="41"/>
    </row>
    <row r="19" spans="1:8" s="2" customFormat="1" ht="16.899999999999999" customHeight="1" x14ac:dyDescent="0.2">
      <c r="A19" s="36"/>
      <c r="B19" s="41"/>
      <c r="C19" s="259" t="s">
        <v>538</v>
      </c>
      <c r="D19" s="260" t="s">
        <v>539</v>
      </c>
      <c r="E19" s="261" t="s">
        <v>148</v>
      </c>
      <c r="F19" s="262">
        <v>59.52</v>
      </c>
      <c r="G19" s="36"/>
      <c r="H19" s="41"/>
    </row>
    <row r="20" spans="1:8" s="2" customFormat="1" ht="16.899999999999999" customHeight="1" x14ac:dyDescent="0.2">
      <c r="A20" s="36"/>
      <c r="B20" s="41"/>
      <c r="C20" s="263" t="s">
        <v>28</v>
      </c>
      <c r="D20" s="263" t="s">
        <v>791</v>
      </c>
      <c r="E20" s="19" t="s">
        <v>28</v>
      </c>
      <c r="F20" s="264">
        <v>0</v>
      </c>
      <c r="G20" s="36"/>
      <c r="H20" s="41"/>
    </row>
    <row r="21" spans="1:8" s="2" customFormat="1" ht="16.899999999999999" customHeight="1" x14ac:dyDescent="0.2">
      <c r="A21" s="36"/>
      <c r="B21" s="41"/>
      <c r="C21" s="263" t="s">
        <v>538</v>
      </c>
      <c r="D21" s="263" t="s">
        <v>792</v>
      </c>
      <c r="E21" s="19" t="s">
        <v>28</v>
      </c>
      <c r="F21" s="264">
        <v>59.52</v>
      </c>
      <c r="G21" s="36"/>
      <c r="H21" s="41"/>
    </row>
    <row r="22" spans="1:8" s="2" customFormat="1" ht="16.899999999999999" customHeight="1" x14ac:dyDescent="0.2">
      <c r="A22" s="36"/>
      <c r="B22" s="41"/>
      <c r="C22" s="265" t="s">
        <v>1755</v>
      </c>
      <c r="D22" s="36"/>
      <c r="E22" s="36"/>
      <c r="F22" s="36"/>
      <c r="G22" s="36"/>
      <c r="H22" s="41"/>
    </row>
    <row r="23" spans="1:8" s="2" customFormat="1" ht="22.5" x14ac:dyDescent="0.2">
      <c r="A23" s="36"/>
      <c r="B23" s="41"/>
      <c r="C23" s="263" t="s">
        <v>788</v>
      </c>
      <c r="D23" s="263" t="s">
        <v>1761</v>
      </c>
      <c r="E23" s="19" t="s">
        <v>148</v>
      </c>
      <c r="F23" s="264">
        <v>59.52</v>
      </c>
      <c r="G23" s="36"/>
      <c r="H23" s="41"/>
    </row>
    <row r="24" spans="1:8" s="2" customFormat="1" ht="22.5" x14ac:dyDescent="0.2">
      <c r="A24" s="36"/>
      <c r="B24" s="41"/>
      <c r="C24" s="263" t="s">
        <v>793</v>
      </c>
      <c r="D24" s="263" t="s">
        <v>1762</v>
      </c>
      <c r="E24" s="19" t="s">
        <v>148</v>
      </c>
      <c r="F24" s="264">
        <v>89.28</v>
      </c>
      <c r="G24" s="36"/>
      <c r="H24" s="41"/>
    </row>
    <row r="25" spans="1:8" s="2" customFormat="1" ht="16.899999999999999" customHeight="1" x14ac:dyDescent="0.2">
      <c r="A25" s="36"/>
      <c r="B25" s="41"/>
      <c r="C25" s="259" t="s">
        <v>541</v>
      </c>
      <c r="D25" s="260" t="s">
        <v>542</v>
      </c>
      <c r="E25" s="261" t="s">
        <v>148</v>
      </c>
      <c r="F25" s="262">
        <v>58.57</v>
      </c>
      <c r="G25" s="36"/>
      <c r="H25" s="41"/>
    </row>
    <row r="26" spans="1:8" s="2" customFormat="1" ht="16.899999999999999" customHeight="1" x14ac:dyDescent="0.2">
      <c r="A26" s="36"/>
      <c r="B26" s="41"/>
      <c r="C26" s="263" t="s">
        <v>541</v>
      </c>
      <c r="D26" s="263" t="s">
        <v>648</v>
      </c>
      <c r="E26" s="19" t="s">
        <v>28</v>
      </c>
      <c r="F26" s="264">
        <v>58.57</v>
      </c>
      <c r="G26" s="36"/>
      <c r="H26" s="41"/>
    </row>
    <row r="27" spans="1:8" s="2" customFormat="1" ht="16.899999999999999" customHeight="1" x14ac:dyDescent="0.2">
      <c r="A27" s="36"/>
      <c r="B27" s="41"/>
      <c r="C27" s="265" t="s">
        <v>1755</v>
      </c>
      <c r="D27" s="36"/>
      <c r="E27" s="36"/>
      <c r="F27" s="36"/>
      <c r="G27" s="36"/>
      <c r="H27" s="41"/>
    </row>
    <row r="28" spans="1:8" s="2" customFormat="1" ht="16.899999999999999" customHeight="1" x14ac:dyDescent="0.2">
      <c r="A28" s="36"/>
      <c r="B28" s="41"/>
      <c r="C28" s="263" t="s">
        <v>645</v>
      </c>
      <c r="D28" s="263" t="s">
        <v>1763</v>
      </c>
      <c r="E28" s="19" t="s">
        <v>136</v>
      </c>
      <c r="F28" s="264">
        <v>8.7859999999999996</v>
      </c>
      <c r="G28" s="36"/>
      <c r="H28" s="41"/>
    </row>
    <row r="29" spans="1:8" s="2" customFormat="1" ht="16.899999999999999" customHeight="1" x14ac:dyDescent="0.2">
      <c r="A29" s="36"/>
      <c r="B29" s="41"/>
      <c r="C29" s="263" t="s">
        <v>650</v>
      </c>
      <c r="D29" s="263" t="s">
        <v>1764</v>
      </c>
      <c r="E29" s="19" t="s">
        <v>136</v>
      </c>
      <c r="F29" s="264">
        <v>8.7859999999999996</v>
      </c>
      <c r="G29" s="36"/>
      <c r="H29" s="41"/>
    </row>
    <row r="30" spans="1:8" s="2" customFormat="1" ht="22.5" x14ac:dyDescent="0.2">
      <c r="A30" s="36"/>
      <c r="B30" s="41"/>
      <c r="C30" s="263" t="s">
        <v>862</v>
      </c>
      <c r="D30" s="263" t="s">
        <v>1765</v>
      </c>
      <c r="E30" s="19" t="s">
        <v>136</v>
      </c>
      <c r="F30" s="264">
        <v>58.57</v>
      </c>
      <c r="G30" s="36"/>
      <c r="H30" s="41"/>
    </row>
    <row r="31" spans="1:8" s="2" customFormat="1" ht="16.899999999999999" customHeight="1" x14ac:dyDescent="0.2">
      <c r="A31" s="36"/>
      <c r="B31" s="41"/>
      <c r="C31" s="263" t="s">
        <v>870</v>
      </c>
      <c r="D31" s="263" t="s">
        <v>1766</v>
      </c>
      <c r="E31" s="19" t="s">
        <v>136</v>
      </c>
      <c r="F31" s="264">
        <v>578.40899999999999</v>
      </c>
      <c r="G31" s="36"/>
      <c r="H31" s="41"/>
    </row>
    <row r="32" spans="1:8" s="2" customFormat="1" ht="16.899999999999999" customHeight="1" x14ac:dyDescent="0.2">
      <c r="A32" s="36"/>
      <c r="B32" s="41"/>
      <c r="C32" s="263" t="s">
        <v>878</v>
      </c>
      <c r="D32" s="263" t="s">
        <v>1767</v>
      </c>
      <c r="E32" s="19" t="s">
        <v>136</v>
      </c>
      <c r="F32" s="264">
        <v>308.96899999999999</v>
      </c>
      <c r="G32" s="36"/>
      <c r="H32" s="41"/>
    </row>
    <row r="33" spans="1:8" s="2" customFormat="1" ht="16.899999999999999" customHeight="1" x14ac:dyDescent="0.2">
      <c r="A33" s="36"/>
      <c r="B33" s="41"/>
      <c r="C33" s="263" t="s">
        <v>1051</v>
      </c>
      <c r="D33" s="263" t="s">
        <v>1768</v>
      </c>
      <c r="E33" s="19" t="s">
        <v>136</v>
      </c>
      <c r="F33" s="264">
        <v>58.57</v>
      </c>
      <c r="G33" s="36"/>
      <c r="H33" s="41"/>
    </row>
    <row r="34" spans="1:8" s="2" customFormat="1" ht="16.899999999999999" customHeight="1" x14ac:dyDescent="0.2">
      <c r="A34" s="36"/>
      <c r="B34" s="41"/>
      <c r="C34" s="263" t="s">
        <v>1070</v>
      </c>
      <c r="D34" s="263" t="s">
        <v>1769</v>
      </c>
      <c r="E34" s="19" t="s">
        <v>136</v>
      </c>
      <c r="F34" s="264">
        <v>105.261</v>
      </c>
      <c r="G34" s="36"/>
      <c r="H34" s="41"/>
    </row>
    <row r="35" spans="1:8" s="2" customFormat="1" ht="16.899999999999999" customHeight="1" x14ac:dyDescent="0.2">
      <c r="A35" s="36"/>
      <c r="B35" s="41"/>
      <c r="C35" s="259" t="s">
        <v>544</v>
      </c>
      <c r="D35" s="260" t="s">
        <v>545</v>
      </c>
      <c r="E35" s="261" t="s">
        <v>136</v>
      </c>
      <c r="F35" s="262">
        <v>167.44800000000001</v>
      </c>
      <c r="G35" s="36"/>
      <c r="H35" s="41"/>
    </row>
    <row r="36" spans="1:8" s="2" customFormat="1" ht="16.899999999999999" customHeight="1" x14ac:dyDescent="0.2">
      <c r="A36" s="36"/>
      <c r="B36" s="41"/>
      <c r="C36" s="263" t="s">
        <v>28</v>
      </c>
      <c r="D36" s="263" t="s">
        <v>1770</v>
      </c>
      <c r="E36" s="19" t="s">
        <v>28</v>
      </c>
      <c r="F36" s="264">
        <v>167.44800000000001</v>
      </c>
      <c r="G36" s="36"/>
      <c r="H36" s="41"/>
    </row>
    <row r="37" spans="1:8" s="2" customFormat="1" ht="16.899999999999999" customHeight="1" x14ac:dyDescent="0.2">
      <c r="A37" s="36"/>
      <c r="B37" s="41"/>
      <c r="C37" s="265" t="s">
        <v>1755</v>
      </c>
      <c r="D37" s="36"/>
      <c r="E37" s="36"/>
      <c r="F37" s="36"/>
      <c r="G37" s="36"/>
      <c r="H37" s="41"/>
    </row>
    <row r="38" spans="1:8" s="2" customFormat="1" ht="16.899999999999999" customHeight="1" x14ac:dyDescent="0.2">
      <c r="A38" s="36"/>
      <c r="B38" s="41"/>
      <c r="C38" s="263" t="s">
        <v>641</v>
      </c>
      <c r="D38" s="263" t="s">
        <v>1771</v>
      </c>
      <c r="E38" s="19" t="s">
        <v>154</v>
      </c>
      <c r="F38" s="264">
        <v>25.117000000000001</v>
      </c>
      <c r="G38" s="36"/>
      <c r="H38" s="41"/>
    </row>
    <row r="39" spans="1:8" s="2" customFormat="1" ht="16.899999999999999" customHeight="1" x14ac:dyDescent="0.2">
      <c r="A39" s="36"/>
      <c r="B39" s="41"/>
      <c r="C39" s="263" t="s">
        <v>1047</v>
      </c>
      <c r="D39" s="263" t="s">
        <v>1772</v>
      </c>
      <c r="E39" s="19" t="s">
        <v>136</v>
      </c>
      <c r="F39" s="264">
        <v>167.44800000000001</v>
      </c>
      <c r="G39" s="36"/>
      <c r="H39" s="41"/>
    </row>
    <row r="40" spans="1:8" s="2" customFormat="1" ht="16.899999999999999" customHeight="1" x14ac:dyDescent="0.2">
      <c r="A40" s="36"/>
      <c r="B40" s="41"/>
      <c r="C40" s="263" t="s">
        <v>1061</v>
      </c>
      <c r="D40" s="263" t="s">
        <v>1773</v>
      </c>
      <c r="E40" s="19" t="s">
        <v>136</v>
      </c>
      <c r="F40" s="264">
        <v>167.44800000000001</v>
      </c>
      <c r="G40" s="36"/>
      <c r="H40" s="41"/>
    </row>
    <row r="41" spans="1:8" s="2" customFormat="1" ht="16.899999999999999" customHeight="1" x14ac:dyDescent="0.2">
      <c r="A41" s="36"/>
      <c r="B41" s="41"/>
      <c r="C41" s="259" t="s">
        <v>913</v>
      </c>
      <c r="D41" s="260" t="s">
        <v>1774</v>
      </c>
      <c r="E41" s="261" t="s">
        <v>136</v>
      </c>
      <c r="F41" s="262">
        <v>20.375</v>
      </c>
      <c r="G41" s="36"/>
      <c r="H41" s="41"/>
    </row>
    <row r="42" spans="1:8" s="2" customFormat="1" ht="16.899999999999999" customHeight="1" x14ac:dyDescent="0.2">
      <c r="A42" s="36"/>
      <c r="B42" s="41"/>
      <c r="C42" s="263" t="s">
        <v>28</v>
      </c>
      <c r="D42" s="263" t="s">
        <v>912</v>
      </c>
      <c r="E42" s="19" t="s">
        <v>28</v>
      </c>
      <c r="F42" s="264">
        <v>0</v>
      </c>
      <c r="G42" s="36"/>
      <c r="H42" s="41"/>
    </row>
    <row r="43" spans="1:8" s="2" customFormat="1" ht="16.899999999999999" customHeight="1" x14ac:dyDescent="0.2">
      <c r="A43" s="36"/>
      <c r="B43" s="41"/>
      <c r="C43" s="263" t="s">
        <v>913</v>
      </c>
      <c r="D43" s="263" t="s">
        <v>914</v>
      </c>
      <c r="E43" s="19" t="s">
        <v>28</v>
      </c>
      <c r="F43" s="264">
        <v>20.375</v>
      </c>
      <c r="G43" s="36"/>
      <c r="H43" s="41"/>
    </row>
    <row r="44" spans="1:8" s="2" customFormat="1" ht="16.899999999999999" customHeight="1" x14ac:dyDescent="0.2">
      <c r="A44" s="36"/>
      <c r="B44" s="41"/>
      <c r="C44" s="259" t="s">
        <v>547</v>
      </c>
      <c r="D44" s="260" t="s">
        <v>548</v>
      </c>
      <c r="E44" s="261" t="s">
        <v>136</v>
      </c>
      <c r="F44" s="262">
        <v>131.33000000000001</v>
      </c>
      <c r="G44" s="36"/>
      <c r="H44" s="41"/>
    </row>
    <row r="45" spans="1:8" s="2" customFormat="1" ht="16.899999999999999" customHeight="1" x14ac:dyDescent="0.2">
      <c r="A45" s="36"/>
      <c r="B45" s="41"/>
      <c r="C45" s="263" t="s">
        <v>28</v>
      </c>
      <c r="D45" s="263" t="s">
        <v>1775</v>
      </c>
      <c r="E45" s="19" t="s">
        <v>28</v>
      </c>
      <c r="F45" s="264">
        <v>0</v>
      </c>
      <c r="G45" s="36"/>
      <c r="H45" s="41"/>
    </row>
    <row r="46" spans="1:8" s="2" customFormat="1" ht="16.899999999999999" customHeight="1" x14ac:dyDescent="0.2">
      <c r="A46" s="36"/>
      <c r="B46" s="41"/>
      <c r="C46" s="263" t="s">
        <v>28</v>
      </c>
      <c r="D46" s="263" t="s">
        <v>1776</v>
      </c>
      <c r="E46" s="19" t="s">
        <v>28</v>
      </c>
      <c r="F46" s="264">
        <v>131.33000000000001</v>
      </c>
      <c r="G46" s="36"/>
      <c r="H46" s="41"/>
    </row>
    <row r="47" spans="1:8" s="2" customFormat="1" ht="16.899999999999999" customHeight="1" x14ac:dyDescent="0.2">
      <c r="A47" s="36"/>
      <c r="B47" s="41"/>
      <c r="C47" s="265" t="s">
        <v>1755</v>
      </c>
      <c r="D47" s="36"/>
      <c r="E47" s="36"/>
      <c r="F47" s="36"/>
      <c r="G47" s="36"/>
      <c r="H47" s="41"/>
    </row>
    <row r="48" spans="1:8" s="2" customFormat="1" ht="16.899999999999999" customHeight="1" x14ac:dyDescent="0.2">
      <c r="A48" s="36"/>
      <c r="B48" s="41"/>
      <c r="C48" s="263" t="s">
        <v>920</v>
      </c>
      <c r="D48" s="263" t="s">
        <v>1777</v>
      </c>
      <c r="E48" s="19" t="s">
        <v>136</v>
      </c>
      <c r="F48" s="264">
        <v>131.33000000000001</v>
      </c>
      <c r="G48" s="36"/>
      <c r="H48" s="41"/>
    </row>
    <row r="49" spans="1:8" s="2" customFormat="1" ht="16.899999999999999" customHeight="1" x14ac:dyDescent="0.2">
      <c r="A49" s="36"/>
      <c r="B49" s="41"/>
      <c r="C49" s="263" t="s">
        <v>1103</v>
      </c>
      <c r="D49" s="263" t="s">
        <v>1778</v>
      </c>
      <c r="E49" s="19" t="s">
        <v>136</v>
      </c>
      <c r="F49" s="264">
        <v>131.33000000000001</v>
      </c>
      <c r="G49" s="36"/>
      <c r="H49" s="41"/>
    </row>
    <row r="50" spans="1:8" s="2" customFormat="1" ht="16.899999999999999" customHeight="1" x14ac:dyDescent="0.2">
      <c r="A50" s="36"/>
      <c r="B50" s="41"/>
      <c r="C50" s="263" t="s">
        <v>1116</v>
      </c>
      <c r="D50" s="263" t="s">
        <v>1779</v>
      </c>
      <c r="E50" s="19" t="s">
        <v>136</v>
      </c>
      <c r="F50" s="264">
        <v>131.33000000000001</v>
      </c>
      <c r="G50" s="36"/>
      <c r="H50" s="41"/>
    </row>
    <row r="51" spans="1:8" s="2" customFormat="1" ht="16.899999999999999" customHeight="1" x14ac:dyDescent="0.2">
      <c r="A51" s="36"/>
      <c r="B51" s="41"/>
      <c r="C51" s="263" t="s">
        <v>1227</v>
      </c>
      <c r="D51" s="263" t="s">
        <v>1780</v>
      </c>
      <c r="E51" s="19" t="s">
        <v>136</v>
      </c>
      <c r="F51" s="264">
        <v>120.7</v>
      </c>
      <c r="G51" s="36"/>
      <c r="H51" s="41"/>
    </row>
    <row r="52" spans="1:8" s="2" customFormat="1" ht="16.899999999999999" customHeight="1" x14ac:dyDescent="0.2">
      <c r="A52" s="36"/>
      <c r="B52" s="41"/>
      <c r="C52" s="263" t="s">
        <v>1237</v>
      </c>
      <c r="D52" s="263" t="s">
        <v>1238</v>
      </c>
      <c r="E52" s="19" t="s">
        <v>136</v>
      </c>
      <c r="F52" s="264">
        <v>223.33</v>
      </c>
      <c r="G52" s="36"/>
      <c r="H52" s="41"/>
    </row>
    <row r="53" spans="1:8" s="2" customFormat="1" ht="16.899999999999999" customHeight="1" x14ac:dyDescent="0.2">
      <c r="A53" s="36"/>
      <c r="B53" s="41"/>
      <c r="C53" s="263" t="s">
        <v>1501</v>
      </c>
      <c r="D53" s="263" t="s">
        <v>1781</v>
      </c>
      <c r="E53" s="19" t="s">
        <v>136</v>
      </c>
      <c r="F53" s="264">
        <v>138.90899999999999</v>
      </c>
      <c r="G53" s="36"/>
      <c r="H53" s="41"/>
    </row>
    <row r="54" spans="1:8" s="2" customFormat="1" ht="16.899999999999999" customHeight="1" x14ac:dyDescent="0.2">
      <c r="A54" s="36"/>
      <c r="B54" s="41"/>
      <c r="C54" s="263" t="s">
        <v>1506</v>
      </c>
      <c r="D54" s="263" t="s">
        <v>1782</v>
      </c>
      <c r="E54" s="19" t="s">
        <v>136</v>
      </c>
      <c r="F54" s="264">
        <v>138.90899999999999</v>
      </c>
      <c r="G54" s="36"/>
      <c r="H54" s="41"/>
    </row>
    <row r="55" spans="1:8" s="2" customFormat="1" ht="22.5" x14ac:dyDescent="0.2">
      <c r="A55" s="36"/>
      <c r="B55" s="41"/>
      <c r="C55" s="263" t="s">
        <v>1523</v>
      </c>
      <c r="D55" s="263" t="s">
        <v>1783</v>
      </c>
      <c r="E55" s="19" t="s">
        <v>136</v>
      </c>
      <c r="F55" s="264">
        <v>131.33000000000001</v>
      </c>
      <c r="G55" s="36"/>
      <c r="H55" s="41"/>
    </row>
    <row r="56" spans="1:8" s="2" customFormat="1" ht="16.899999999999999" customHeight="1" x14ac:dyDescent="0.2">
      <c r="A56" s="36"/>
      <c r="B56" s="41"/>
      <c r="C56" s="263" t="s">
        <v>1637</v>
      </c>
      <c r="D56" s="263" t="s">
        <v>1784</v>
      </c>
      <c r="E56" s="19" t="s">
        <v>136</v>
      </c>
      <c r="F56" s="264">
        <v>324.69600000000003</v>
      </c>
      <c r="G56" s="36"/>
      <c r="H56" s="41"/>
    </row>
    <row r="57" spans="1:8" s="2" customFormat="1" ht="16.899999999999999" customHeight="1" x14ac:dyDescent="0.2">
      <c r="A57" s="36"/>
      <c r="B57" s="41"/>
      <c r="C57" s="263" t="s">
        <v>1642</v>
      </c>
      <c r="D57" s="263" t="s">
        <v>1785</v>
      </c>
      <c r="E57" s="19" t="s">
        <v>136</v>
      </c>
      <c r="F57" s="264">
        <v>131.33000000000001</v>
      </c>
      <c r="G57" s="36"/>
      <c r="H57" s="41"/>
    </row>
    <row r="58" spans="1:8" s="2" customFormat="1" ht="22.5" x14ac:dyDescent="0.2">
      <c r="A58" s="36"/>
      <c r="B58" s="41"/>
      <c r="C58" s="263" t="s">
        <v>1650</v>
      </c>
      <c r="D58" s="263" t="s">
        <v>1786</v>
      </c>
      <c r="E58" s="19" t="s">
        <v>136</v>
      </c>
      <c r="F58" s="264">
        <v>324.69600000000003</v>
      </c>
      <c r="G58" s="36"/>
      <c r="H58" s="41"/>
    </row>
    <row r="59" spans="1:8" s="2" customFormat="1" ht="22.5" x14ac:dyDescent="0.2">
      <c r="A59" s="36"/>
      <c r="B59" s="41"/>
      <c r="C59" s="263" t="s">
        <v>1663</v>
      </c>
      <c r="D59" s="263" t="s">
        <v>1787</v>
      </c>
      <c r="E59" s="19" t="s">
        <v>136</v>
      </c>
      <c r="F59" s="264">
        <v>324.69600000000003</v>
      </c>
      <c r="G59" s="36"/>
      <c r="H59" s="41"/>
    </row>
    <row r="60" spans="1:8" s="2" customFormat="1" ht="16.899999999999999" customHeight="1" x14ac:dyDescent="0.2">
      <c r="A60" s="36"/>
      <c r="B60" s="41"/>
      <c r="C60" s="263" t="s">
        <v>1016</v>
      </c>
      <c r="D60" s="263" t="s">
        <v>1788</v>
      </c>
      <c r="E60" s="19" t="s">
        <v>136</v>
      </c>
      <c r="F60" s="264">
        <v>131.33000000000001</v>
      </c>
      <c r="G60" s="36"/>
      <c r="H60" s="41"/>
    </row>
    <row r="61" spans="1:8" s="2" customFormat="1" ht="16.899999999999999" customHeight="1" x14ac:dyDescent="0.2">
      <c r="A61" s="36"/>
      <c r="B61" s="41"/>
      <c r="C61" s="263" t="s">
        <v>1242</v>
      </c>
      <c r="D61" s="263" t="s">
        <v>1243</v>
      </c>
      <c r="E61" s="19" t="s">
        <v>136</v>
      </c>
      <c r="F61" s="264">
        <v>245.66300000000001</v>
      </c>
      <c r="G61" s="36"/>
      <c r="H61" s="41"/>
    </row>
    <row r="62" spans="1:8" s="2" customFormat="1" ht="16.899999999999999" customHeight="1" x14ac:dyDescent="0.2">
      <c r="A62" s="36"/>
      <c r="B62" s="41"/>
      <c r="C62" s="259" t="s">
        <v>550</v>
      </c>
      <c r="D62" s="260" t="s">
        <v>551</v>
      </c>
      <c r="E62" s="261" t="s">
        <v>136</v>
      </c>
      <c r="F62" s="262">
        <v>19.007999999999999</v>
      </c>
      <c r="G62" s="36"/>
      <c r="H62" s="41"/>
    </row>
    <row r="63" spans="1:8" s="2" customFormat="1" ht="16.899999999999999" customHeight="1" x14ac:dyDescent="0.2">
      <c r="A63" s="36"/>
      <c r="B63" s="41"/>
      <c r="C63" s="263" t="s">
        <v>28</v>
      </c>
      <c r="D63" s="263" t="s">
        <v>1789</v>
      </c>
      <c r="E63" s="19" t="s">
        <v>28</v>
      </c>
      <c r="F63" s="264">
        <v>19.007999999999999</v>
      </c>
      <c r="G63" s="36"/>
      <c r="H63" s="41"/>
    </row>
    <row r="64" spans="1:8" s="2" customFormat="1" ht="16.899999999999999" customHeight="1" x14ac:dyDescent="0.2">
      <c r="A64" s="36"/>
      <c r="B64" s="41"/>
      <c r="C64" s="265" t="s">
        <v>1755</v>
      </c>
      <c r="D64" s="36"/>
      <c r="E64" s="36"/>
      <c r="F64" s="36"/>
      <c r="G64" s="36"/>
      <c r="H64" s="41"/>
    </row>
    <row r="65" spans="1:8" s="2" customFormat="1" ht="16.899999999999999" customHeight="1" x14ac:dyDescent="0.2">
      <c r="A65" s="36"/>
      <c r="B65" s="41"/>
      <c r="C65" s="263" t="s">
        <v>870</v>
      </c>
      <c r="D65" s="263" t="s">
        <v>1766</v>
      </c>
      <c r="E65" s="19" t="s">
        <v>136</v>
      </c>
      <c r="F65" s="264">
        <v>578.40899999999999</v>
      </c>
      <c r="G65" s="36"/>
      <c r="H65" s="41"/>
    </row>
    <row r="66" spans="1:8" s="2" customFormat="1" ht="16.899999999999999" customHeight="1" x14ac:dyDescent="0.2">
      <c r="A66" s="36"/>
      <c r="B66" s="41"/>
      <c r="C66" s="263" t="s">
        <v>878</v>
      </c>
      <c r="D66" s="263" t="s">
        <v>1767</v>
      </c>
      <c r="E66" s="19" t="s">
        <v>136</v>
      </c>
      <c r="F66" s="264">
        <v>308.96899999999999</v>
      </c>
      <c r="G66" s="36"/>
      <c r="H66" s="41"/>
    </row>
    <row r="67" spans="1:8" s="2" customFormat="1" ht="16.899999999999999" customHeight="1" x14ac:dyDescent="0.2">
      <c r="A67" s="36"/>
      <c r="B67" s="41"/>
      <c r="C67" s="263" t="s">
        <v>1623</v>
      </c>
      <c r="D67" s="263" t="s">
        <v>1790</v>
      </c>
      <c r="E67" s="19" t="s">
        <v>136</v>
      </c>
      <c r="F67" s="264">
        <v>267.97000000000003</v>
      </c>
      <c r="G67" s="36"/>
      <c r="H67" s="41"/>
    </row>
    <row r="68" spans="1:8" s="2" customFormat="1" ht="16.899999999999999" customHeight="1" x14ac:dyDescent="0.2">
      <c r="A68" s="36"/>
      <c r="B68" s="41"/>
      <c r="C68" s="263" t="s">
        <v>1627</v>
      </c>
      <c r="D68" s="263" t="s">
        <v>1791</v>
      </c>
      <c r="E68" s="19" t="s">
        <v>136</v>
      </c>
      <c r="F68" s="264">
        <v>267.97000000000003</v>
      </c>
      <c r="G68" s="36"/>
      <c r="H68" s="41"/>
    </row>
    <row r="69" spans="1:8" s="2" customFormat="1" ht="16.899999999999999" customHeight="1" x14ac:dyDescent="0.2">
      <c r="A69" s="36"/>
      <c r="B69" s="41"/>
      <c r="C69" s="263" t="s">
        <v>1631</v>
      </c>
      <c r="D69" s="263" t="s">
        <v>1792</v>
      </c>
      <c r="E69" s="19" t="s">
        <v>136</v>
      </c>
      <c r="F69" s="264">
        <v>267.97000000000003</v>
      </c>
      <c r="G69" s="36"/>
      <c r="H69" s="41"/>
    </row>
    <row r="70" spans="1:8" s="2" customFormat="1" ht="16.899999999999999" customHeight="1" x14ac:dyDescent="0.2">
      <c r="A70" s="36"/>
      <c r="B70" s="41"/>
      <c r="C70" s="259" t="s">
        <v>553</v>
      </c>
      <c r="D70" s="260" t="s">
        <v>554</v>
      </c>
      <c r="E70" s="261" t="s">
        <v>136</v>
      </c>
      <c r="F70" s="262">
        <v>292.75200000000001</v>
      </c>
      <c r="G70" s="36"/>
      <c r="H70" s="41"/>
    </row>
    <row r="71" spans="1:8" s="2" customFormat="1" ht="16.899999999999999" customHeight="1" x14ac:dyDescent="0.2">
      <c r="A71" s="36"/>
      <c r="B71" s="41"/>
      <c r="C71" s="263" t="s">
        <v>28</v>
      </c>
      <c r="D71" s="263" t="s">
        <v>1188</v>
      </c>
      <c r="E71" s="19" t="s">
        <v>28</v>
      </c>
      <c r="F71" s="264">
        <v>0</v>
      </c>
      <c r="G71" s="36"/>
      <c r="H71" s="41"/>
    </row>
    <row r="72" spans="1:8" s="2" customFormat="1" ht="16.899999999999999" customHeight="1" x14ac:dyDescent="0.2">
      <c r="A72" s="36"/>
      <c r="B72" s="41"/>
      <c r="C72" s="263" t="s">
        <v>553</v>
      </c>
      <c r="D72" s="263" t="s">
        <v>1189</v>
      </c>
      <c r="E72" s="19" t="s">
        <v>28</v>
      </c>
      <c r="F72" s="264">
        <v>292.75200000000001</v>
      </c>
      <c r="G72" s="36"/>
      <c r="H72" s="41"/>
    </row>
    <row r="73" spans="1:8" s="2" customFormat="1" ht="16.899999999999999" customHeight="1" x14ac:dyDescent="0.2">
      <c r="A73" s="36"/>
      <c r="B73" s="41"/>
      <c r="C73" s="265" t="s">
        <v>1755</v>
      </c>
      <c r="D73" s="36"/>
      <c r="E73" s="36"/>
      <c r="F73" s="36"/>
      <c r="G73" s="36"/>
      <c r="H73" s="41"/>
    </row>
    <row r="74" spans="1:8" s="2" customFormat="1" ht="16.899999999999999" customHeight="1" x14ac:dyDescent="0.2">
      <c r="A74" s="36"/>
      <c r="B74" s="41"/>
      <c r="C74" s="263" t="s">
        <v>1185</v>
      </c>
      <c r="D74" s="263" t="s">
        <v>1793</v>
      </c>
      <c r="E74" s="19" t="s">
        <v>136</v>
      </c>
      <c r="F74" s="264">
        <v>292.75200000000001</v>
      </c>
      <c r="G74" s="36"/>
      <c r="H74" s="41"/>
    </row>
    <row r="75" spans="1:8" s="2" customFormat="1" ht="22.5" x14ac:dyDescent="0.2">
      <c r="A75" s="36"/>
      <c r="B75" s="41"/>
      <c r="C75" s="263" t="s">
        <v>1166</v>
      </c>
      <c r="D75" s="263" t="s">
        <v>1794</v>
      </c>
      <c r="E75" s="19" t="s">
        <v>154</v>
      </c>
      <c r="F75" s="264">
        <v>17.254999999999999</v>
      </c>
      <c r="G75" s="36"/>
      <c r="H75" s="41"/>
    </row>
    <row r="76" spans="1:8" s="2" customFormat="1" ht="16.899999999999999" customHeight="1" x14ac:dyDescent="0.2">
      <c r="A76" s="36"/>
      <c r="B76" s="41"/>
      <c r="C76" s="263" t="s">
        <v>1191</v>
      </c>
      <c r="D76" s="263" t="s">
        <v>1192</v>
      </c>
      <c r="E76" s="19" t="s">
        <v>136</v>
      </c>
      <c r="F76" s="264">
        <v>292.75200000000001</v>
      </c>
      <c r="G76" s="36"/>
      <c r="H76" s="41"/>
    </row>
    <row r="77" spans="1:8" s="2" customFormat="1" ht="22.5" x14ac:dyDescent="0.2">
      <c r="A77" s="36"/>
      <c r="B77" s="41"/>
      <c r="C77" s="263" t="s">
        <v>1343</v>
      </c>
      <c r="D77" s="263" t="s">
        <v>1795</v>
      </c>
      <c r="E77" s="19" t="s">
        <v>136</v>
      </c>
      <c r="F77" s="264">
        <v>292.75200000000001</v>
      </c>
      <c r="G77" s="36"/>
      <c r="H77" s="41"/>
    </row>
    <row r="78" spans="1:8" s="2" customFormat="1" ht="16.899999999999999" customHeight="1" x14ac:dyDescent="0.2">
      <c r="A78" s="36"/>
      <c r="B78" s="41"/>
      <c r="C78" s="263" t="s">
        <v>1352</v>
      </c>
      <c r="D78" s="263" t="s">
        <v>1796</v>
      </c>
      <c r="E78" s="19" t="s">
        <v>136</v>
      </c>
      <c r="F78" s="264">
        <v>292.75200000000001</v>
      </c>
      <c r="G78" s="36"/>
      <c r="H78" s="41"/>
    </row>
    <row r="79" spans="1:8" s="2" customFormat="1" ht="16.899999999999999" customHeight="1" x14ac:dyDescent="0.2">
      <c r="A79" s="36"/>
      <c r="B79" s="41"/>
      <c r="C79" s="263" t="s">
        <v>1195</v>
      </c>
      <c r="D79" s="263" t="s">
        <v>1196</v>
      </c>
      <c r="E79" s="19" t="s">
        <v>154</v>
      </c>
      <c r="F79" s="264">
        <v>3.617</v>
      </c>
      <c r="G79" s="36"/>
      <c r="H79" s="41"/>
    </row>
    <row r="80" spans="1:8" s="2" customFormat="1" ht="16.899999999999999" customHeight="1" x14ac:dyDescent="0.2">
      <c r="A80" s="36"/>
      <c r="B80" s="41"/>
      <c r="C80" s="259" t="s">
        <v>557</v>
      </c>
      <c r="D80" s="260" t="s">
        <v>558</v>
      </c>
      <c r="E80" s="261" t="s">
        <v>136</v>
      </c>
      <c r="F80" s="262">
        <v>13.904999999999999</v>
      </c>
      <c r="G80" s="36"/>
      <c r="H80" s="41"/>
    </row>
    <row r="81" spans="1:8" s="2" customFormat="1" ht="16.899999999999999" customHeight="1" x14ac:dyDescent="0.2">
      <c r="A81" s="36"/>
      <c r="B81" s="41"/>
      <c r="C81" s="263" t="s">
        <v>28</v>
      </c>
      <c r="D81" s="263" t="s">
        <v>695</v>
      </c>
      <c r="E81" s="19" t="s">
        <v>28</v>
      </c>
      <c r="F81" s="264">
        <v>0</v>
      </c>
      <c r="G81" s="36"/>
      <c r="H81" s="41"/>
    </row>
    <row r="82" spans="1:8" s="2" customFormat="1" ht="16.899999999999999" customHeight="1" x14ac:dyDescent="0.2">
      <c r="A82" s="36"/>
      <c r="B82" s="41"/>
      <c r="C82" s="263" t="s">
        <v>28</v>
      </c>
      <c r="D82" s="263" t="s">
        <v>782</v>
      </c>
      <c r="E82" s="19" t="s">
        <v>28</v>
      </c>
      <c r="F82" s="264">
        <v>13.904999999999999</v>
      </c>
      <c r="G82" s="36"/>
      <c r="H82" s="41"/>
    </row>
    <row r="83" spans="1:8" s="2" customFormat="1" ht="16.899999999999999" customHeight="1" x14ac:dyDescent="0.2">
      <c r="A83" s="36"/>
      <c r="B83" s="41"/>
      <c r="C83" s="265" t="s">
        <v>1755</v>
      </c>
      <c r="D83" s="36"/>
      <c r="E83" s="36"/>
      <c r="F83" s="36"/>
      <c r="G83" s="36"/>
      <c r="H83" s="41"/>
    </row>
    <row r="84" spans="1:8" s="2" customFormat="1" ht="16.899999999999999" customHeight="1" x14ac:dyDescent="0.2">
      <c r="A84" s="36"/>
      <c r="B84" s="41"/>
      <c r="C84" s="263" t="s">
        <v>847</v>
      </c>
      <c r="D84" s="263" t="s">
        <v>1797</v>
      </c>
      <c r="E84" s="19" t="s">
        <v>136</v>
      </c>
      <c r="F84" s="264">
        <v>296.82499999999999</v>
      </c>
      <c r="G84" s="36"/>
      <c r="H84" s="41"/>
    </row>
    <row r="85" spans="1:8" s="2" customFormat="1" ht="16.899999999999999" customHeight="1" x14ac:dyDescent="0.2">
      <c r="A85" s="36"/>
      <c r="B85" s="41"/>
      <c r="C85" s="263" t="s">
        <v>854</v>
      </c>
      <c r="D85" s="263" t="s">
        <v>1798</v>
      </c>
      <c r="E85" s="19" t="s">
        <v>136</v>
      </c>
      <c r="F85" s="264">
        <v>203.70099999999999</v>
      </c>
      <c r="G85" s="36"/>
      <c r="H85" s="41"/>
    </row>
    <row r="86" spans="1:8" s="2" customFormat="1" ht="22.5" x14ac:dyDescent="0.2">
      <c r="A86" s="36"/>
      <c r="B86" s="41"/>
      <c r="C86" s="263" t="s">
        <v>858</v>
      </c>
      <c r="D86" s="263" t="s">
        <v>1799</v>
      </c>
      <c r="E86" s="19" t="s">
        <v>136</v>
      </c>
      <c r="F86" s="264">
        <v>407.40199999999999</v>
      </c>
      <c r="G86" s="36"/>
      <c r="H86" s="41"/>
    </row>
    <row r="87" spans="1:8" s="2" customFormat="1" ht="16.899999999999999" customHeight="1" x14ac:dyDescent="0.2">
      <c r="A87" s="36"/>
      <c r="B87" s="41"/>
      <c r="C87" s="263" t="s">
        <v>1637</v>
      </c>
      <c r="D87" s="263" t="s">
        <v>1784</v>
      </c>
      <c r="E87" s="19" t="s">
        <v>136</v>
      </c>
      <c r="F87" s="264">
        <v>324.69600000000003</v>
      </c>
      <c r="G87" s="36"/>
      <c r="H87" s="41"/>
    </row>
    <row r="88" spans="1:8" s="2" customFormat="1" ht="22.5" x14ac:dyDescent="0.2">
      <c r="A88" s="36"/>
      <c r="B88" s="41"/>
      <c r="C88" s="263" t="s">
        <v>1650</v>
      </c>
      <c r="D88" s="263" t="s">
        <v>1786</v>
      </c>
      <c r="E88" s="19" t="s">
        <v>136</v>
      </c>
      <c r="F88" s="264">
        <v>324.69600000000003</v>
      </c>
      <c r="G88" s="36"/>
      <c r="H88" s="41"/>
    </row>
    <row r="89" spans="1:8" s="2" customFormat="1" ht="22.5" x14ac:dyDescent="0.2">
      <c r="A89" s="36"/>
      <c r="B89" s="41"/>
      <c r="C89" s="263" t="s">
        <v>1663</v>
      </c>
      <c r="D89" s="263" t="s">
        <v>1787</v>
      </c>
      <c r="E89" s="19" t="s">
        <v>136</v>
      </c>
      <c r="F89" s="264">
        <v>324.69600000000003</v>
      </c>
      <c r="G89" s="36"/>
      <c r="H89" s="41"/>
    </row>
    <row r="90" spans="1:8" s="2" customFormat="1" ht="16.899999999999999" customHeight="1" x14ac:dyDescent="0.2">
      <c r="A90" s="36"/>
      <c r="B90" s="41"/>
      <c r="C90" s="259" t="s">
        <v>560</v>
      </c>
      <c r="D90" s="260" t="s">
        <v>561</v>
      </c>
      <c r="E90" s="261" t="s">
        <v>136</v>
      </c>
      <c r="F90" s="262">
        <v>18.600000000000001</v>
      </c>
      <c r="G90" s="36"/>
      <c r="H90" s="41"/>
    </row>
    <row r="91" spans="1:8" s="2" customFormat="1" ht="16.899999999999999" customHeight="1" x14ac:dyDescent="0.2">
      <c r="A91" s="36"/>
      <c r="B91" s="41"/>
      <c r="C91" s="263" t="s">
        <v>28</v>
      </c>
      <c r="D91" s="263" t="s">
        <v>695</v>
      </c>
      <c r="E91" s="19" t="s">
        <v>28</v>
      </c>
      <c r="F91" s="264">
        <v>0</v>
      </c>
      <c r="G91" s="36"/>
      <c r="H91" s="41"/>
    </row>
    <row r="92" spans="1:8" s="2" customFormat="1" ht="16.899999999999999" customHeight="1" x14ac:dyDescent="0.2">
      <c r="A92" s="36"/>
      <c r="B92" s="41"/>
      <c r="C92" s="263" t="s">
        <v>28</v>
      </c>
      <c r="D92" s="263" t="s">
        <v>777</v>
      </c>
      <c r="E92" s="19" t="s">
        <v>28</v>
      </c>
      <c r="F92" s="264">
        <v>24.135000000000002</v>
      </c>
      <c r="G92" s="36"/>
      <c r="H92" s="41"/>
    </row>
    <row r="93" spans="1:8" s="2" customFormat="1" ht="16.899999999999999" customHeight="1" x14ac:dyDescent="0.2">
      <c r="A93" s="36"/>
      <c r="B93" s="41"/>
      <c r="C93" s="263" t="s">
        <v>28</v>
      </c>
      <c r="D93" s="263" t="s">
        <v>778</v>
      </c>
      <c r="E93" s="19" t="s">
        <v>28</v>
      </c>
      <c r="F93" s="264">
        <v>-5.5350000000000001</v>
      </c>
      <c r="G93" s="36"/>
      <c r="H93" s="41"/>
    </row>
    <row r="94" spans="1:8" s="2" customFormat="1" ht="16.899999999999999" customHeight="1" x14ac:dyDescent="0.2">
      <c r="A94" s="36"/>
      <c r="B94" s="41"/>
      <c r="C94" s="263" t="s">
        <v>28</v>
      </c>
      <c r="D94" s="263" t="s">
        <v>145</v>
      </c>
      <c r="E94" s="19" t="s">
        <v>28</v>
      </c>
      <c r="F94" s="264">
        <v>18.600000000000001</v>
      </c>
      <c r="G94" s="36"/>
      <c r="H94" s="41"/>
    </row>
    <row r="95" spans="1:8" s="2" customFormat="1" ht="16.899999999999999" customHeight="1" x14ac:dyDescent="0.2">
      <c r="A95" s="36"/>
      <c r="B95" s="41"/>
      <c r="C95" s="265" t="s">
        <v>1755</v>
      </c>
      <c r="D95" s="36"/>
      <c r="E95" s="36"/>
      <c r="F95" s="36"/>
      <c r="G95" s="36"/>
      <c r="H95" s="41"/>
    </row>
    <row r="96" spans="1:8" s="2" customFormat="1" ht="16.899999999999999" customHeight="1" x14ac:dyDescent="0.2">
      <c r="A96" s="36"/>
      <c r="B96" s="41"/>
      <c r="C96" s="263" t="s">
        <v>847</v>
      </c>
      <c r="D96" s="263" t="s">
        <v>1797</v>
      </c>
      <c r="E96" s="19" t="s">
        <v>136</v>
      </c>
      <c r="F96" s="264">
        <v>296.82499999999999</v>
      </c>
      <c r="G96" s="36"/>
      <c r="H96" s="41"/>
    </row>
    <row r="97" spans="1:8" s="2" customFormat="1" ht="16.899999999999999" customHeight="1" x14ac:dyDescent="0.2">
      <c r="A97" s="36"/>
      <c r="B97" s="41"/>
      <c r="C97" s="263" t="s">
        <v>854</v>
      </c>
      <c r="D97" s="263" t="s">
        <v>1798</v>
      </c>
      <c r="E97" s="19" t="s">
        <v>136</v>
      </c>
      <c r="F97" s="264">
        <v>203.70099999999999</v>
      </c>
      <c r="G97" s="36"/>
      <c r="H97" s="41"/>
    </row>
    <row r="98" spans="1:8" s="2" customFormat="1" ht="22.5" x14ac:dyDescent="0.2">
      <c r="A98" s="36"/>
      <c r="B98" s="41"/>
      <c r="C98" s="263" t="s">
        <v>858</v>
      </c>
      <c r="D98" s="263" t="s">
        <v>1799</v>
      </c>
      <c r="E98" s="19" t="s">
        <v>136</v>
      </c>
      <c r="F98" s="264">
        <v>407.40199999999999</v>
      </c>
      <c r="G98" s="36"/>
      <c r="H98" s="41"/>
    </row>
    <row r="99" spans="1:8" s="2" customFormat="1" ht="16.899999999999999" customHeight="1" x14ac:dyDescent="0.2">
      <c r="A99" s="36"/>
      <c r="B99" s="41"/>
      <c r="C99" s="263" t="s">
        <v>1637</v>
      </c>
      <c r="D99" s="263" t="s">
        <v>1784</v>
      </c>
      <c r="E99" s="19" t="s">
        <v>136</v>
      </c>
      <c r="F99" s="264">
        <v>324.69600000000003</v>
      </c>
      <c r="G99" s="36"/>
      <c r="H99" s="41"/>
    </row>
    <row r="100" spans="1:8" s="2" customFormat="1" ht="22.5" x14ac:dyDescent="0.2">
      <c r="A100" s="36"/>
      <c r="B100" s="41"/>
      <c r="C100" s="263" t="s">
        <v>1650</v>
      </c>
      <c r="D100" s="263" t="s">
        <v>1786</v>
      </c>
      <c r="E100" s="19" t="s">
        <v>136</v>
      </c>
      <c r="F100" s="264">
        <v>324.69600000000003</v>
      </c>
      <c r="G100" s="36"/>
      <c r="H100" s="41"/>
    </row>
    <row r="101" spans="1:8" s="2" customFormat="1" ht="22.5" x14ac:dyDescent="0.2">
      <c r="A101" s="36"/>
      <c r="B101" s="41"/>
      <c r="C101" s="263" t="s">
        <v>1663</v>
      </c>
      <c r="D101" s="263" t="s">
        <v>1787</v>
      </c>
      <c r="E101" s="19" t="s">
        <v>136</v>
      </c>
      <c r="F101" s="264">
        <v>324.69600000000003</v>
      </c>
      <c r="G101" s="36"/>
      <c r="H101" s="41"/>
    </row>
    <row r="102" spans="1:8" s="2" customFormat="1" ht="16.899999999999999" customHeight="1" x14ac:dyDescent="0.2">
      <c r="A102" s="36"/>
      <c r="B102" s="41"/>
      <c r="C102" s="259" t="s">
        <v>563</v>
      </c>
      <c r="D102" s="260" t="s">
        <v>564</v>
      </c>
      <c r="E102" s="261" t="s">
        <v>136</v>
      </c>
      <c r="F102" s="262">
        <v>38.664999999999999</v>
      </c>
      <c r="G102" s="36"/>
      <c r="H102" s="41"/>
    </row>
    <row r="103" spans="1:8" s="2" customFormat="1" ht="16.899999999999999" customHeight="1" x14ac:dyDescent="0.2">
      <c r="A103" s="36"/>
      <c r="B103" s="41"/>
      <c r="C103" s="263" t="s">
        <v>28</v>
      </c>
      <c r="D103" s="263" t="s">
        <v>691</v>
      </c>
      <c r="E103" s="19" t="s">
        <v>28</v>
      </c>
      <c r="F103" s="264">
        <v>38.664999999999999</v>
      </c>
      <c r="G103" s="36"/>
      <c r="H103" s="41"/>
    </row>
    <row r="104" spans="1:8" s="2" customFormat="1" ht="16.899999999999999" customHeight="1" x14ac:dyDescent="0.2">
      <c r="A104" s="36"/>
      <c r="B104" s="41"/>
      <c r="C104" s="265" t="s">
        <v>1755</v>
      </c>
      <c r="D104" s="36"/>
      <c r="E104" s="36"/>
      <c r="F104" s="36"/>
      <c r="G104" s="36"/>
      <c r="H104" s="41"/>
    </row>
    <row r="105" spans="1:8" s="2" customFormat="1" ht="16.899999999999999" customHeight="1" x14ac:dyDescent="0.2">
      <c r="A105" s="36"/>
      <c r="B105" s="41"/>
      <c r="C105" s="263" t="s">
        <v>847</v>
      </c>
      <c r="D105" s="263" t="s">
        <v>1797</v>
      </c>
      <c r="E105" s="19" t="s">
        <v>136</v>
      </c>
      <c r="F105" s="264">
        <v>296.82499999999999</v>
      </c>
      <c r="G105" s="36"/>
      <c r="H105" s="41"/>
    </row>
    <row r="106" spans="1:8" s="2" customFormat="1" ht="16.899999999999999" customHeight="1" x14ac:dyDescent="0.2">
      <c r="A106" s="36"/>
      <c r="B106" s="41"/>
      <c r="C106" s="263" t="s">
        <v>854</v>
      </c>
      <c r="D106" s="263" t="s">
        <v>1798</v>
      </c>
      <c r="E106" s="19" t="s">
        <v>136</v>
      </c>
      <c r="F106" s="264">
        <v>203.70099999999999</v>
      </c>
      <c r="G106" s="36"/>
      <c r="H106" s="41"/>
    </row>
    <row r="107" spans="1:8" s="2" customFormat="1" ht="22.5" x14ac:dyDescent="0.2">
      <c r="A107" s="36"/>
      <c r="B107" s="41"/>
      <c r="C107" s="263" t="s">
        <v>858</v>
      </c>
      <c r="D107" s="263" t="s">
        <v>1799</v>
      </c>
      <c r="E107" s="19" t="s">
        <v>136</v>
      </c>
      <c r="F107" s="264">
        <v>407.40199999999999</v>
      </c>
      <c r="G107" s="36"/>
      <c r="H107" s="41"/>
    </row>
    <row r="108" spans="1:8" s="2" customFormat="1" ht="16.899999999999999" customHeight="1" x14ac:dyDescent="0.2">
      <c r="A108" s="36"/>
      <c r="B108" s="41"/>
      <c r="C108" s="263" t="s">
        <v>870</v>
      </c>
      <c r="D108" s="263" t="s">
        <v>1766</v>
      </c>
      <c r="E108" s="19" t="s">
        <v>136</v>
      </c>
      <c r="F108" s="264">
        <v>578.40899999999999</v>
      </c>
      <c r="G108" s="36"/>
      <c r="H108" s="41"/>
    </row>
    <row r="109" spans="1:8" s="2" customFormat="1" ht="16.899999999999999" customHeight="1" x14ac:dyDescent="0.2">
      <c r="A109" s="36"/>
      <c r="B109" s="41"/>
      <c r="C109" s="263" t="s">
        <v>878</v>
      </c>
      <c r="D109" s="263" t="s">
        <v>1767</v>
      </c>
      <c r="E109" s="19" t="s">
        <v>136</v>
      </c>
      <c r="F109" s="264">
        <v>308.96899999999999</v>
      </c>
      <c r="G109" s="36"/>
      <c r="H109" s="41"/>
    </row>
    <row r="110" spans="1:8" s="2" customFormat="1" ht="16.899999999999999" customHeight="1" x14ac:dyDescent="0.2">
      <c r="A110" s="36"/>
      <c r="B110" s="41"/>
      <c r="C110" s="263" t="s">
        <v>916</v>
      </c>
      <c r="D110" s="263" t="s">
        <v>1800</v>
      </c>
      <c r="E110" s="19" t="s">
        <v>136</v>
      </c>
      <c r="F110" s="264">
        <v>248.96199999999999</v>
      </c>
      <c r="G110" s="36"/>
      <c r="H110" s="41"/>
    </row>
    <row r="111" spans="1:8" s="2" customFormat="1" ht="16.899999999999999" customHeight="1" x14ac:dyDescent="0.2">
      <c r="A111" s="36"/>
      <c r="B111" s="41"/>
      <c r="C111" s="263" t="s">
        <v>1623</v>
      </c>
      <c r="D111" s="263" t="s">
        <v>1790</v>
      </c>
      <c r="E111" s="19" t="s">
        <v>136</v>
      </c>
      <c r="F111" s="264">
        <v>267.97000000000003</v>
      </c>
      <c r="G111" s="36"/>
      <c r="H111" s="41"/>
    </row>
    <row r="112" spans="1:8" s="2" customFormat="1" ht="16.899999999999999" customHeight="1" x14ac:dyDescent="0.2">
      <c r="A112" s="36"/>
      <c r="B112" s="41"/>
      <c r="C112" s="263" t="s">
        <v>1627</v>
      </c>
      <c r="D112" s="263" t="s">
        <v>1791</v>
      </c>
      <c r="E112" s="19" t="s">
        <v>136</v>
      </c>
      <c r="F112" s="264">
        <v>267.97000000000003</v>
      </c>
      <c r="G112" s="36"/>
      <c r="H112" s="41"/>
    </row>
    <row r="113" spans="1:8" s="2" customFormat="1" ht="16.899999999999999" customHeight="1" x14ac:dyDescent="0.2">
      <c r="A113" s="36"/>
      <c r="B113" s="41"/>
      <c r="C113" s="263" t="s">
        <v>1631</v>
      </c>
      <c r="D113" s="263" t="s">
        <v>1792</v>
      </c>
      <c r="E113" s="19" t="s">
        <v>136</v>
      </c>
      <c r="F113" s="264">
        <v>267.97000000000003</v>
      </c>
      <c r="G113" s="36"/>
      <c r="H113" s="41"/>
    </row>
    <row r="114" spans="1:8" s="2" customFormat="1" ht="16.899999999999999" customHeight="1" x14ac:dyDescent="0.2">
      <c r="A114" s="36"/>
      <c r="B114" s="41"/>
      <c r="C114" s="263" t="s">
        <v>1637</v>
      </c>
      <c r="D114" s="263" t="s">
        <v>1784</v>
      </c>
      <c r="E114" s="19" t="s">
        <v>136</v>
      </c>
      <c r="F114" s="264">
        <v>324.69600000000003</v>
      </c>
      <c r="G114" s="36"/>
      <c r="H114" s="41"/>
    </row>
    <row r="115" spans="1:8" s="2" customFormat="1" ht="22.5" x14ac:dyDescent="0.2">
      <c r="A115" s="36"/>
      <c r="B115" s="41"/>
      <c r="C115" s="263" t="s">
        <v>1650</v>
      </c>
      <c r="D115" s="263" t="s">
        <v>1786</v>
      </c>
      <c r="E115" s="19" t="s">
        <v>136</v>
      </c>
      <c r="F115" s="264">
        <v>324.69600000000003</v>
      </c>
      <c r="G115" s="36"/>
      <c r="H115" s="41"/>
    </row>
    <row r="116" spans="1:8" s="2" customFormat="1" ht="22.5" x14ac:dyDescent="0.2">
      <c r="A116" s="36"/>
      <c r="B116" s="41"/>
      <c r="C116" s="263" t="s">
        <v>1663</v>
      </c>
      <c r="D116" s="263" t="s">
        <v>1787</v>
      </c>
      <c r="E116" s="19" t="s">
        <v>136</v>
      </c>
      <c r="F116" s="264">
        <v>324.69600000000003</v>
      </c>
      <c r="G116" s="36"/>
      <c r="H116" s="41"/>
    </row>
    <row r="117" spans="1:8" s="2" customFormat="1" ht="16.899999999999999" customHeight="1" x14ac:dyDescent="0.2">
      <c r="A117" s="36"/>
      <c r="B117" s="41"/>
      <c r="C117" s="259" t="s">
        <v>566</v>
      </c>
      <c r="D117" s="260" t="s">
        <v>567</v>
      </c>
      <c r="E117" s="261" t="s">
        <v>136</v>
      </c>
      <c r="F117" s="262">
        <v>144.15</v>
      </c>
      <c r="G117" s="36"/>
      <c r="H117" s="41"/>
    </row>
    <row r="118" spans="1:8" s="2" customFormat="1" ht="16.899999999999999" customHeight="1" x14ac:dyDescent="0.2">
      <c r="A118" s="36"/>
      <c r="B118" s="41"/>
      <c r="C118" s="263" t="s">
        <v>28</v>
      </c>
      <c r="D118" s="263" t="s">
        <v>701</v>
      </c>
      <c r="E118" s="19" t="s">
        <v>28</v>
      </c>
      <c r="F118" s="264">
        <v>0</v>
      </c>
      <c r="G118" s="36"/>
      <c r="H118" s="41"/>
    </row>
    <row r="119" spans="1:8" s="2" customFormat="1" ht="16.899999999999999" customHeight="1" x14ac:dyDescent="0.2">
      <c r="A119" s="36"/>
      <c r="B119" s="41"/>
      <c r="C119" s="263" t="s">
        <v>28</v>
      </c>
      <c r="D119" s="263" t="s">
        <v>708</v>
      </c>
      <c r="E119" s="19" t="s">
        <v>28</v>
      </c>
      <c r="F119" s="264">
        <v>62.512</v>
      </c>
      <c r="G119" s="36"/>
      <c r="H119" s="41"/>
    </row>
    <row r="120" spans="1:8" s="2" customFormat="1" ht="16.899999999999999" customHeight="1" x14ac:dyDescent="0.2">
      <c r="A120" s="36"/>
      <c r="B120" s="41"/>
      <c r="C120" s="263" t="s">
        <v>28</v>
      </c>
      <c r="D120" s="263" t="s">
        <v>709</v>
      </c>
      <c r="E120" s="19" t="s">
        <v>28</v>
      </c>
      <c r="F120" s="264">
        <v>102.312</v>
      </c>
      <c r="G120" s="36"/>
      <c r="H120" s="41"/>
    </row>
    <row r="121" spans="1:8" s="2" customFormat="1" ht="16.899999999999999" customHeight="1" x14ac:dyDescent="0.2">
      <c r="A121" s="36"/>
      <c r="B121" s="41"/>
      <c r="C121" s="263" t="s">
        <v>28</v>
      </c>
      <c r="D121" s="263" t="s">
        <v>710</v>
      </c>
      <c r="E121" s="19" t="s">
        <v>28</v>
      </c>
      <c r="F121" s="264">
        <v>4.5759999999999996</v>
      </c>
      <c r="G121" s="36"/>
      <c r="H121" s="41"/>
    </row>
    <row r="122" spans="1:8" s="2" customFormat="1" ht="33.75" x14ac:dyDescent="0.2">
      <c r="A122" s="36"/>
      <c r="B122" s="41"/>
      <c r="C122" s="263" t="s">
        <v>28</v>
      </c>
      <c r="D122" s="263" t="s">
        <v>711</v>
      </c>
      <c r="E122" s="19" t="s">
        <v>28</v>
      </c>
      <c r="F122" s="264">
        <v>-44.069000000000003</v>
      </c>
      <c r="G122" s="36"/>
      <c r="H122" s="41"/>
    </row>
    <row r="123" spans="1:8" s="2" customFormat="1" ht="16.899999999999999" customHeight="1" x14ac:dyDescent="0.2">
      <c r="A123" s="36"/>
      <c r="B123" s="41"/>
      <c r="C123" s="263" t="s">
        <v>28</v>
      </c>
      <c r="D123" s="263" t="s">
        <v>1801</v>
      </c>
      <c r="E123" s="19" t="s">
        <v>28</v>
      </c>
      <c r="F123" s="264">
        <v>0</v>
      </c>
      <c r="G123" s="36"/>
      <c r="H123" s="41"/>
    </row>
    <row r="124" spans="1:8" s="2" customFormat="1" ht="16.899999999999999" customHeight="1" x14ac:dyDescent="0.2">
      <c r="A124" s="36"/>
      <c r="B124" s="41"/>
      <c r="C124" s="263" t="s">
        <v>28</v>
      </c>
      <c r="D124" s="263" t="s">
        <v>702</v>
      </c>
      <c r="E124" s="19" t="s">
        <v>28</v>
      </c>
      <c r="F124" s="264">
        <v>6.3789999999999996</v>
      </c>
      <c r="G124" s="36"/>
      <c r="H124" s="41"/>
    </row>
    <row r="125" spans="1:8" s="2" customFormat="1" ht="16.899999999999999" customHeight="1" x14ac:dyDescent="0.2">
      <c r="A125" s="36"/>
      <c r="B125" s="41"/>
      <c r="C125" s="263" t="s">
        <v>28</v>
      </c>
      <c r="D125" s="263" t="s">
        <v>703</v>
      </c>
      <c r="E125" s="19" t="s">
        <v>28</v>
      </c>
      <c r="F125" s="264">
        <v>10.44</v>
      </c>
      <c r="G125" s="36"/>
      <c r="H125" s="41"/>
    </row>
    <row r="126" spans="1:8" s="2" customFormat="1" ht="16.899999999999999" customHeight="1" x14ac:dyDescent="0.2">
      <c r="A126" s="36"/>
      <c r="B126" s="41"/>
      <c r="C126" s="263" t="s">
        <v>28</v>
      </c>
      <c r="D126" s="263" t="s">
        <v>1802</v>
      </c>
      <c r="E126" s="19" t="s">
        <v>28</v>
      </c>
      <c r="F126" s="264">
        <v>2</v>
      </c>
      <c r="G126" s="36"/>
      <c r="H126" s="41"/>
    </row>
    <row r="127" spans="1:8" s="2" customFormat="1" ht="16.899999999999999" customHeight="1" x14ac:dyDescent="0.2">
      <c r="A127" s="36"/>
      <c r="B127" s="41"/>
      <c r="C127" s="263" t="s">
        <v>28</v>
      </c>
      <c r="D127" s="263" t="s">
        <v>145</v>
      </c>
      <c r="E127" s="19" t="s">
        <v>28</v>
      </c>
      <c r="F127" s="264">
        <v>144.15</v>
      </c>
      <c r="G127" s="36"/>
      <c r="H127" s="41"/>
    </row>
    <row r="128" spans="1:8" s="2" customFormat="1" ht="16.899999999999999" customHeight="1" x14ac:dyDescent="0.2">
      <c r="A128" s="36"/>
      <c r="B128" s="41"/>
      <c r="C128" s="265" t="s">
        <v>1755</v>
      </c>
      <c r="D128" s="36"/>
      <c r="E128" s="36"/>
      <c r="F128" s="36"/>
      <c r="G128" s="36"/>
      <c r="H128" s="41"/>
    </row>
    <row r="129" spans="1:8" s="2" customFormat="1" ht="16.899999999999999" customHeight="1" x14ac:dyDescent="0.2">
      <c r="A129" s="36"/>
      <c r="B129" s="41"/>
      <c r="C129" s="263" t="s">
        <v>847</v>
      </c>
      <c r="D129" s="263" t="s">
        <v>1797</v>
      </c>
      <c r="E129" s="19" t="s">
        <v>136</v>
      </c>
      <c r="F129" s="264">
        <v>296.82499999999999</v>
      </c>
      <c r="G129" s="36"/>
      <c r="H129" s="41"/>
    </row>
    <row r="130" spans="1:8" s="2" customFormat="1" ht="16.899999999999999" customHeight="1" x14ac:dyDescent="0.2">
      <c r="A130" s="36"/>
      <c r="B130" s="41"/>
      <c r="C130" s="263" t="s">
        <v>854</v>
      </c>
      <c r="D130" s="263" t="s">
        <v>1798</v>
      </c>
      <c r="E130" s="19" t="s">
        <v>136</v>
      </c>
      <c r="F130" s="264">
        <v>203.70099999999999</v>
      </c>
      <c r="G130" s="36"/>
      <c r="H130" s="41"/>
    </row>
    <row r="131" spans="1:8" s="2" customFormat="1" ht="22.5" x14ac:dyDescent="0.2">
      <c r="A131" s="36"/>
      <c r="B131" s="41"/>
      <c r="C131" s="263" t="s">
        <v>858</v>
      </c>
      <c r="D131" s="263" t="s">
        <v>1799</v>
      </c>
      <c r="E131" s="19" t="s">
        <v>136</v>
      </c>
      <c r="F131" s="264">
        <v>407.40199999999999</v>
      </c>
      <c r="G131" s="36"/>
      <c r="H131" s="41"/>
    </row>
    <row r="132" spans="1:8" s="2" customFormat="1" ht="16.899999999999999" customHeight="1" x14ac:dyDescent="0.2">
      <c r="A132" s="36"/>
      <c r="B132" s="41"/>
      <c r="C132" s="263" t="s">
        <v>870</v>
      </c>
      <c r="D132" s="263" t="s">
        <v>1766</v>
      </c>
      <c r="E132" s="19" t="s">
        <v>136</v>
      </c>
      <c r="F132" s="264">
        <v>578.40899999999999</v>
      </c>
      <c r="G132" s="36"/>
      <c r="H132" s="41"/>
    </row>
    <row r="133" spans="1:8" s="2" customFormat="1" ht="16.899999999999999" customHeight="1" x14ac:dyDescent="0.2">
      <c r="A133" s="36"/>
      <c r="B133" s="41"/>
      <c r="C133" s="263" t="s">
        <v>878</v>
      </c>
      <c r="D133" s="263" t="s">
        <v>1767</v>
      </c>
      <c r="E133" s="19" t="s">
        <v>136</v>
      </c>
      <c r="F133" s="264">
        <v>308.96899999999999</v>
      </c>
      <c r="G133" s="36"/>
      <c r="H133" s="41"/>
    </row>
    <row r="134" spans="1:8" s="2" customFormat="1" ht="16.899999999999999" customHeight="1" x14ac:dyDescent="0.2">
      <c r="A134" s="36"/>
      <c r="B134" s="41"/>
      <c r="C134" s="263" t="s">
        <v>916</v>
      </c>
      <c r="D134" s="263" t="s">
        <v>1800</v>
      </c>
      <c r="E134" s="19" t="s">
        <v>136</v>
      </c>
      <c r="F134" s="264">
        <v>248.96199999999999</v>
      </c>
      <c r="G134" s="36"/>
      <c r="H134" s="41"/>
    </row>
    <row r="135" spans="1:8" s="2" customFormat="1" ht="16.899999999999999" customHeight="1" x14ac:dyDescent="0.2">
      <c r="A135" s="36"/>
      <c r="B135" s="41"/>
      <c r="C135" s="263" t="s">
        <v>1623</v>
      </c>
      <c r="D135" s="263" t="s">
        <v>1790</v>
      </c>
      <c r="E135" s="19" t="s">
        <v>136</v>
      </c>
      <c r="F135" s="264">
        <v>267.97000000000003</v>
      </c>
      <c r="G135" s="36"/>
      <c r="H135" s="41"/>
    </row>
    <row r="136" spans="1:8" s="2" customFormat="1" ht="16.899999999999999" customHeight="1" x14ac:dyDescent="0.2">
      <c r="A136" s="36"/>
      <c r="B136" s="41"/>
      <c r="C136" s="263" t="s">
        <v>1627</v>
      </c>
      <c r="D136" s="263" t="s">
        <v>1791</v>
      </c>
      <c r="E136" s="19" t="s">
        <v>136</v>
      </c>
      <c r="F136" s="264">
        <v>267.97000000000003</v>
      </c>
      <c r="G136" s="36"/>
      <c r="H136" s="41"/>
    </row>
    <row r="137" spans="1:8" s="2" customFormat="1" ht="16.899999999999999" customHeight="1" x14ac:dyDescent="0.2">
      <c r="A137" s="36"/>
      <c r="B137" s="41"/>
      <c r="C137" s="263" t="s">
        <v>1631</v>
      </c>
      <c r="D137" s="263" t="s">
        <v>1792</v>
      </c>
      <c r="E137" s="19" t="s">
        <v>136</v>
      </c>
      <c r="F137" s="264">
        <v>267.97000000000003</v>
      </c>
      <c r="G137" s="36"/>
      <c r="H137" s="41"/>
    </row>
    <row r="138" spans="1:8" s="2" customFormat="1" ht="16.899999999999999" customHeight="1" x14ac:dyDescent="0.2">
      <c r="A138" s="36"/>
      <c r="B138" s="41"/>
      <c r="C138" s="263" t="s">
        <v>1637</v>
      </c>
      <c r="D138" s="263" t="s">
        <v>1784</v>
      </c>
      <c r="E138" s="19" t="s">
        <v>136</v>
      </c>
      <c r="F138" s="264">
        <v>324.69600000000003</v>
      </c>
      <c r="G138" s="36"/>
      <c r="H138" s="41"/>
    </row>
    <row r="139" spans="1:8" s="2" customFormat="1" ht="22.5" x14ac:dyDescent="0.2">
      <c r="A139" s="36"/>
      <c r="B139" s="41"/>
      <c r="C139" s="263" t="s">
        <v>1650</v>
      </c>
      <c r="D139" s="263" t="s">
        <v>1786</v>
      </c>
      <c r="E139" s="19" t="s">
        <v>136</v>
      </c>
      <c r="F139" s="264">
        <v>324.69600000000003</v>
      </c>
      <c r="G139" s="36"/>
      <c r="H139" s="41"/>
    </row>
    <row r="140" spans="1:8" s="2" customFormat="1" ht="22.5" x14ac:dyDescent="0.2">
      <c r="A140" s="36"/>
      <c r="B140" s="41"/>
      <c r="C140" s="263" t="s">
        <v>1663</v>
      </c>
      <c r="D140" s="263" t="s">
        <v>1787</v>
      </c>
      <c r="E140" s="19" t="s">
        <v>136</v>
      </c>
      <c r="F140" s="264">
        <v>324.69600000000003</v>
      </c>
      <c r="G140" s="36"/>
      <c r="H140" s="41"/>
    </row>
    <row r="141" spans="1:8" s="2" customFormat="1" ht="16.899999999999999" customHeight="1" x14ac:dyDescent="0.2">
      <c r="A141" s="36"/>
      <c r="B141" s="41"/>
      <c r="C141" s="259" t="s">
        <v>569</v>
      </c>
      <c r="D141" s="260" t="s">
        <v>570</v>
      </c>
      <c r="E141" s="261" t="s">
        <v>136</v>
      </c>
      <c r="F141" s="262">
        <v>93.123999999999995</v>
      </c>
      <c r="G141" s="36"/>
      <c r="H141" s="41"/>
    </row>
    <row r="142" spans="1:8" s="2" customFormat="1" ht="16.899999999999999" customHeight="1" x14ac:dyDescent="0.2">
      <c r="A142" s="36"/>
      <c r="B142" s="41"/>
      <c r="C142" s="263" t="s">
        <v>28</v>
      </c>
      <c r="D142" s="263" t="s">
        <v>1513</v>
      </c>
      <c r="E142" s="19" t="s">
        <v>28</v>
      </c>
      <c r="F142" s="264">
        <v>0</v>
      </c>
      <c r="G142" s="36"/>
      <c r="H142" s="41"/>
    </row>
    <row r="143" spans="1:8" s="2" customFormat="1" ht="22.5" x14ac:dyDescent="0.2">
      <c r="A143" s="36"/>
      <c r="B143" s="41"/>
      <c r="C143" s="263" t="s">
        <v>28</v>
      </c>
      <c r="D143" s="263" t="s">
        <v>1541</v>
      </c>
      <c r="E143" s="19" t="s">
        <v>28</v>
      </c>
      <c r="F143" s="264">
        <v>31.602</v>
      </c>
      <c r="G143" s="36"/>
      <c r="H143" s="41"/>
    </row>
    <row r="144" spans="1:8" s="2" customFormat="1" ht="22.5" x14ac:dyDescent="0.2">
      <c r="A144" s="36"/>
      <c r="B144" s="41"/>
      <c r="C144" s="263" t="s">
        <v>28</v>
      </c>
      <c r="D144" s="263" t="s">
        <v>1542</v>
      </c>
      <c r="E144" s="19" t="s">
        <v>28</v>
      </c>
      <c r="F144" s="264">
        <v>71.87</v>
      </c>
      <c r="G144" s="36"/>
      <c r="H144" s="41"/>
    </row>
    <row r="145" spans="1:8" s="2" customFormat="1" ht="16.899999999999999" customHeight="1" x14ac:dyDescent="0.2">
      <c r="A145" s="36"/>
      <c r="B145" s="41"/>
      <c r="C145" s="263" t="s">
        <v>28</v>
      </c>
      <c r="D145" s="263" t="s">
        <v>1543</v>
      </c>
      <c r="E145" s="19" t="s">
        <v>28</v>
      </c>
      <c r="F145" s="264">
        <v>9.1300000000000008</v>
      </c>
      <c r="G145" s="36"/>
      <c r="H145" s="41"/>
    </row>
    <row r="146" spans="1:8" s="2" customFormat="1" ht="16.899999999999999" customHeight="1" x14ac:dyDescent="0.2">
      <c r="A146" s="36"/>
      <c r="B146" s="41"/>
      <c r="C146" s="263" t="s">
        <v>28</v>
      </c>
      <c r="D146" s="263" t="s">
        <v>1544</v>
      </c>
      <c r="E146" s="19" t="s">
        <v>28</v>
      </c>
      <c r="F146" s="264">
        <v>0</v>
      </c>
      <c r="G146" s="36"/>
      <c r="H146" s="41"/>
    </row>
    <row r="147" spans="1:8" s="2" customFormat="1" ht="16.899999999999999" customHeight="1" x14ac:dyDescent="0.2">
      <c r="A147" s="36"/>
      <c r="B147" s="41"/>
      <c r="C147" s="263" t="s">
        <v>28</v>
      </c>
      <c r="D147" s="263" t="s">
        <v>1545</v>
      </c>
      <c r="E147" s="19" t="s">
        <v>28</v>
      </c>
      <c r="F147" s="264">
        <v>-1.64</v>
      </c>
      <c r="G147" s="36"/>
      <c r="H147" s="41"/>
    </row>
    <row r="148" spans="1:8" s="2" customFormat="1" ht="16.899999999999999" customHeight="1" x14ac:dyDescent="0.2">
      <c r="A148" s="36"/>
      <c r="B148" s="41"/>
      <c r="C148" s="263" t="s">
        <v>28</v>
      </c>
      <c r="D148" s="263" t="s">
        <v>1546</v>
      </c>
      <c r="E148" s="19" t="s">
        <v>28</v>
      </c>
      <c r="F148" s="264">
        <v>-9.2249999999999996</v>
      </c>
      <c r="G148" s="36"/>
      <c r="H148" s="41"/>
    </row>
    <row r="149" spans="1:8" s="2" customFormat="1" ht="16.899999999999999" customHeight="1" x14ac:dyDescent="0.2">
      <c r="A149" s="36"/>
      <c r="B149" s="41"/>
      <c r="C149" s="263" t="s">
        <v>28</v>
      </c>
      <c r="D149" s="263" t="s">
        <v>1547</v>
      </c>
      <c r="E149" s="19" t="s">
        <v>28</v>
      </c>
      <c r="F149" s="264">
        <v>-2.0499999999999998</v>
      </c>
      <c r="G149" s="36"/>
      <c r="H149" s="41"/>
    </row>
    <row r="150" spans="1:8" s="2" customFormat="1" ht="16.899999999999999" customHeight="1" x14ac:dyDescent="0.2">
      <c r="A150" s="36"/>
      <c r="B150" s="41"/>
      <c r="C150" s="263" t="s">
        <v>28</v>
      </c>
      <c r="D150" s="263" t="s">
        <v>1548</v>
      </c>
      <c r="E150" s="19" t="s">
        <v>28</v>
      </c>
      <c r="F150" s="264">
        <v>-6.5629999999999997</v>
      </c>
      <c r="G150" s="36"/>
      <c r="H150" s="41"/>
    </row>
    <row r="151" spans="1:8" s="2" customFormat="1" ht="16.899999999999999" customHeight="1" x14ac:dyDescent="0.2">
      <c r="A151" s="36"/>
      <c r="B151" s="41"/>
      <c r="C151" s="263" t="s">
        <v>569</v>
      </c>
      <c r="D151" s="263" t="s">
        <v>145</v>
      </c>
      <c r="E151" s="19" t="s">
        <v>28</v>
      </c>
      <c r="F151" s="264">
        <v>93.123999999999995</v>
      </c>
      <c r="G151" s="36"/>
      <c r="H151" s="41"/>
    </row>
    <row r="152" spans="1:8" s="2" customFormat="1" ht="16.899999999999999" customHeight="1" x14ac:dyDescent="0.2">
      <c r="A152" s="36"/>
      <c r="B152" s="41"/>
      <c r="C152" s="265" t="s">
        <v>1755</v>
      </c>
      <c r="D152" s="36"/>
      <c r="E152" s="36"/>
      <c r="F152" s="36"/>
      <c r="G152" s="36"/>
      <c r="H152" s="41"/>
    </row>
    <row r="153" spans="1:8" s="2" customFormat="1" ht="16.899999999999999" customHeight="1" x14ac:dyDescent="0.2">
      <c r="A153" s="36"/>
      <c r="B153" s="41"/>
      <c r="C153" s="263" t="s">
        <v>1538</v>
      </c>
      <c r="D153" s="263" t="s">
        <v>1803</v>
      </c>
      <c r="E153" s="19" t="s">
        <v>136</v>
      </c>
      <c r="F153" s="264">
        <v>93.123999999999995</v>
      </c>
      <c r="G153" s="36"/>
      <c r="H153" s="41"/>
    </row>
    <row r="154" spans="1:8" s="2" customFormat="1" ht="16.899999999999999" customHeight="1" x14ac:dyDescent="0.2">
      <c r="A154" s="36"/>
      <c r="B154" s="41"/>
      <c r="C154" s="263" t="s">
        <v>851</v>
      </c>
      <c r="D154" s="263" t="s">
        <v>1804</v>
      </c>
      <c r="E154" s="19" t="s">
        <v>136</v>
      </c>
      <c r="F154" s="264">
        <v>93.123999999999995</v>
      </c>
      <c r="G154" s="36"/>
      <c r="H154" s="41"/>
    </row>
    <row r="155" spans="1:8" s="2" customFormat="1" ht="16.899999999999999" customHeight="1" x14ac:dyDescent="0.2">
      <c r="A155" s="36"/>
      <c r="B155" s="41"/>
      <c r="C155" s="263" t="s">
        <v>854</v>
      </c>
      <c r="D155" s="263" t="s">
        <v>1798</v>
      </c>
      <c r="E155" s="19" t="s">
        <v>136</v>
      </c>
      <c r="F155" s="264">
        <v>203.70099999999999</v>
      </c>
      <c r="G155" s="36"/>
      <c r="H155" s="41"/>
    </row>
    <row r="156" spans="1:8" s="2" customFormat="1" ht="22.5" x14ac:dyDescent="0.2">
      <c r="A156" s="36"/>
      <c r="B156" s="41"/>
      <c r="C156" s="263" t="s">
        <v>858</v>
      </c>
      <c r="D156" s="263" t="s">
        <v>1799</v>
      </c>
      <c r="E156" s="19" t="s">
        <v>136</v>
      </c>
      <c r="F156" s="264">
        <v>407.40199999999999</v>
      </c>
      <c r="G156" s="36"/>
      <c r="H156" s="41"/>
    </row>
    <row r="157" spans="1:8" s="2" customFormat="1" ht="16.899999999999999" customHeight="1" x14ac:dyDescent="0.2">
      <c r="A157" s="36"/>
      <c r="B157" s="41"/>
      <c r="C157" s="263" t="s">
        <v>1550</v>
      </c>
      <c r="D157" s="263" t="s">
        <v>1805</v>
      </c>
      <c r="E157" s="19" t="s">
        <v>136</v>
      </c>
      <c r="F157" s="264">
        <v>93.123999999999995</v>
      </c>
      <c r="G157" s="36"/>
      <c r="H157" s="41"/>
    </row>
    <row r="158" spans="1:8" s="2" customFormat="1" ht="16.899999999999999" customHeight="1" x14ac:dyDescent="0.2">
      <c r="A158" s="36"/>
      <c r="B158" s="41"/>
      <c r="C158" s="263" t="s">
        <v>1554</v>
      </c>
      <c r="D158" s="263" t="s">
        <v>1806</v>
      </c>
      <c r="E158" s="19" t="s">
        <v>148</v>
      </c>
      <c r="F158" s="264">
        <v>55.874000000000002</v>
      </c>
      <c r="G158" s="36"/>
      <c r="H158" s="41"/>
    </row>
    <row r="159" spans="1:8" s="2" customFormat="1" ht="22.5" x14ac:dyDescent="0.2">
      <c r="A159" s="36"/>
      <c r="B159" s="41"/>
      <c r="C159" s="263" t="s">
        <v>1564</v>
      </c>
      <c r="D159" s="263" t="s">
        <v>1807</v>
      </c>
      <c r="E159" s="19" t="s">
        <v>136</v>
      </c>
      <c r="F159" s="264">
        <v>93.123999999999995</v>
      </c>
      <c r="G159" s="36"/>
      <c r="H159" s="41"/>
    </row>
    <row r="160" spans="1:8" s="2" customFormat="1" ht="16.899999999999999" customHeight="1" x14ac:dyDescent="0.2">
      <c r="A160" s="36"/>
      <c r="B160" s="41"/>
      <c r="C160" s="263" t="s">
        <v>1637</v>
      </c>
      <c r="D160" s="263" t="s">
        <v>1784</v>
      </c>
      <c r="E160" s="19" t="s">
        <v>136</v>
      </c>
      <c r="F160" s="264">
        <v>324.69600000000003</v>
      </c>
      <c r="G160" s="36"/>
      <c r="H160" s="41"/>
    </row>
    <row r="161" spans="1:8" s="2" customFormat="1" ht="22.5" x14ac:dyDescent="0.2">
      <c r="A161" s="36"/>
      <c r="B161" s="41"/>
      <c r="C161" s="263" t="s">
        <v>1650</v>
      </c>
      <c r="D161" s="263" t="s">
        <v>1786</v>
      </c>
      <c r="E161" s="19" t="s">
        <v>136</v>
      </c>
      <c r="F161" s="264">
        <v>324.69600000000003</v>
      </c>
      <c r="G161" s="36"/>
      <c r="H161" s="41"/>
    </row>
    <row r="162" spans="1:8" s="2" customFormat="1" ht="22.5" x14ac:dyDescent="0.2">
      <c r="A162" s="36"/>
      <c r="B162" s="41"/>
      <c r="C162" s="263" t="s">
        <v>1663</v>
      </c>
      <c r="D162" s="263" t="s">
        <v>1787</v>
      </c>
      <c r="E162" s="19" t="s">
        <v>136</v>
      </c>
      <c r="F162" s="264">
        <v>324.69600000000003</v>
      </c>
      <c r="G162" s="36"/>
      <c r="H162" s="41"/>
    </row>
    <row r="163" spans="1:8" s="2" customFormat="1" ht="16.899999999999999" customHeight="1" x14ac:dyDescent="0.2">
      <c r="A163" s="36"/>
      <c r="B163" s="41"/>
      <c r="C163" s="259" t="s">
        <v>1089</v>
      </c>
      <c r="D163" s="260" t="s">
        <v>1808</v>
      </c>
      <c r="E163" s="261" t="s">
        <v>136</v>
      </c>
      <c r="F163" s="262">
        <v>328.42899999999997</v>
      </c>
      <c r="G163" s="36"/>
      <c r="H163" s="41"/>
    </row>
    <row r="164" spans="1:8" s="2" customFormat="1" ht="16.899999999999999" customHeight="1" x14ac:dyDescent="0.2">
      <c r="A164" s="36"/>
      <c r="B164" s="41"/>
      <c r="C164" s="263" t="s">
        <v>1089</v>
      </c>
      <c r="D164" s="263" t="s">
        <v>1090</v>
      </c>
      <c r="E164" s="19" t="s">
        <v>28</v>
      </c>
      <c r="F164" s="264">
        <v>328.42899999999997</v>
      </c>
      <c r="G164" s="36"/>
      <c r="H164" s="41"/>
    </row>
    <row r="165" spans="1:8" s="2" customFormat="1" ht="16.899999999999999" customHeight="1" x14ac:dyDescent="0.2">
      <c r="A165" s="36"/>
      <c r="B165" s="41"/>
      <c r="C165" s="259" t="s">
        <v>572</v>
      </c>
      <c r="D165" s="260" t="s">
        <v>573</v>
      </c>
      <c r="E165" s="261" t="s">
        <v>574</v>
      </c>
      <c r="F165" s="262">
        <v>91.552999999999997</v>
      </c>
      <c r="G165" s="36"/>
      <c r="H165" s="41"/>
    </row>
    <row r="166" spans="1:8" s="2" customFormat="1" ht="16.899999999999999" customHeight="1" x14ac:dyDescent="0.2">
      <c r="A166" s="36"/>
      <c r="B166" s="41"/>
      <c r="C166" s="263" t="s">
        <v>28</v>
      </c>
      <c r="D166" s="263" t="s">
        <v>1809</v>
      </c>
      <c r="E166" s="19" t="s">
        <v>28</v>
      </c>
      <c r="F166" s="264">
        <v>91.552999999999997</v>
      </c>
      <c r="G166" s="36"/>
      <c r="H166" s="41"/>
    </row>
    <row r="167" spans="1:8" s="2" customFormat="1" ht="16.899999999999999" customHeight="1" x14ac:dyDescent="0.2">
      <c r="A167" s="36"/>
      <c r="B167" s="41"/>
      <c r="C167" s="265" t="s">
        <v>1755</v>
      </c>
      <c r="D167" s="36"/>
      <c r="E167" s="36"/>
      <c r="F167" s="36"/>
      <c r="G167" s="36"/>
      <c r="H167" s="41"/>
    </row>
    <row r="168" spans="1:8" s="2" customFormat="1" ht="16.899999999999999" customHeight="1" x14ac:dyDescent="0.2">
      <c r="A168" s="36"/>
      <c r="B168" s="41"/>
      <c r="C168" s="263" t="s">
        <v>1086</v>
      </c>
      <c r="D168" s="263" t="s">
        <v>1810</v>
      </c>
      <c r="E168" s="19" t="s">
        <v>136</v>
      </c>
      <c r="F168" s="264">
        <v>511.53500000000003</v>
      </c>
      <c r="G168" s="36"/>
      <c r="H168" s="41"/>
    </row>
    <row r="169" spans="1:8" s="2" customFormat="1" ht="16.899999999999999" customHeight="1" x14ac:dyDescent="0.2">
      <c r="A169" s="36"/>
      <c r="B169" s="41"/>
      <c r="C169" s="263" t="s">
        <v>1093</v>
      </c>
      <c r="D169" s="263" t="s">
        <v>1094</v>
      </c>
      <c r="E169" s="19" t="s">
        <v>136</v>
      </c>
      <c r="F169" s="264">
        <v>281.34399999999999</v>
      </c>
      <c r="G169" s="36"/>
      <c r="H169" s="41"/>
    </row>
    <row r="170" spans="1:8" s="2" customFormat="1" ht="16.899999999999999" customHeight="1" x14ac:dyDescent="0.2">
      <c r="A170" s="36"/>
      <c r="B170" s="41"/>
      <c r="C170" s="263" t="s">
        <v>1099</v>
      </c>
      <c r="D170" s="263" t="s">
        <v>1100</v>
      </c>
      <c r="E170" s="19" t="s">
        <v>136</v>
      </c>
      <c r="F170" s="264">
        <v>281.34399999999999</v>
      </c>
      <c r="G170" s="36"/>
      <c r="H170" s="41"/>
    </row>
    <row r="171" spans="1:8" s="2" customFormat="1" ht="16.899999999999999" customHeight="1" x14ac:dyDescent="0.2">
      <c r="A171" s="36"/>
      <c r="B171" s="41"/>
      <c r="C171" s="259" t="s">
        <v>576</v>
      </c>
      <c r="D171" s="260" t="s">
        <v>577</v>
      </c>
      <c r="E171" s="261" t="s">
        <v>136</v>
      </c>
      <c r="F171" s="262">
        <v>92</v>
      </c>
      <c r="G171" s="36"/>
      <c r="H171" s="41"/>
    </row>
    <row r="172" spans="1:8" s="2" customFormat="1" ht="16.899999999999999" customHeight="1" x14ac:dyDescent="0.2">
      <c r="A172" s="36"/>
      <c r="B172" s="41"/>
      <c r="C172" s="263" t="s">
        <v>28</v>
      </c>
      <c r="D172" s="263" t="s">
        <v>1811</v>
      </c>
      <c r="E172" s="19" t="s">
        <v>28</v>
      </c>
      <c r="F172" s="264">
        <v>92</v>
      </c>
      <c r="G172" s="36"/>
      <c r="H172" s="41"/>
    </row>
    <row r="173" spans="1:8" s="2" customFormat="1" ht="16.899999999999999" customHeight="1" x14ac:dyDescent="0.2">
      <c r="A173" s="36"/>
      <c r="B173" s="41"/>
      <c r="C173" s="265" t="s">
        <v>1755</v>
      </c>
      <c r="D173" s="36"/>
      <c r="E173" s="36"/>
      <c r="F173" s="36"/>
      <c r="G173" s="36"/>
      <c r="H173" s="41"/>
    </row>
    <row r="174" spans="1:8" s="2" customFormat="1" ht="16.899999999999999" customHeight="1" x14ac:dyDescent="0.2">
      <c r="A174" s="36"/>
      <c r="B174" s="41"/>
      <c r="C174" s="263" t="s">
        <v>1232</v>
      </c>
      <c r="D174" s="263" t="s">
        <v>1812</v>
      </c>
      <c r="E174" s="19" t="s">
        <v>136</v>
      </c>
      <c r="F174" s="264">
        <v>102.63</v>
      </c>
      <c r="G174" s="36"/>
      <c r="H174" s="41"/>
    </row>
    <row r="175" spans="1:8" s="2" customFormat="1" ht="16.899999999999999" customHeight="1" x14ac:dyDescent="0.2">
      <c r="A175" s="36"/>
      <c r="B175" s="41"/>
      <c r="C175" s="263" t="s">
        <v>1237</v>
      </c>
      <c r="D175" s="263" t="s">
        <v>1238</v>
      </c>
      <c r="E175" s="19" t="s">
        <v>136</v>
      </c>
      <c r="F175" s="264">
        <v>223.33</v>
      </c>
      <c r="G175" s="36"/>
      <c r="H175" s="41"/>
    </row>
    <row r="176" spans="1:8" s="2" customFormat="1" ht="16.899999999999999" customHeight="1" x14ac:dyDescent="0.2">
      <c r="A176" s="36"/>
      <c r="B176" s="41"/>
      <c r="C176" s="263" t="s">
        <v>1242</v>
      </c>
      <c r="D176" s="263" t="s">
        <v>1243</v>
      </c>
      <c r="E176" s="19" t="s">
        <v>136</v>
      </c>
      <c r="F176" s="264">
        <v>245.66300000000001</v>
      </c>
      <c r="G176" s="36"/>
      <c r="H176" s="41"/>
    </row>
    <row r="177" spans="1:8" s="2" customFormat="1" ht="16.899999999999999" customHeight="1" x14ac:dyDescent="0.2">
      <c r="A177" s="36"/>
      <c r="B177" s="41"/>
      <c r="C177" s="259" t="s">
        <v>579</v>
      </c>
      <c r="D177" s="260" t="s">
        <v>580</v>
      </c>
      <c r="E177" s="261" t="s">
        <v>136</v>
      </c>
      <c r="F177" s="262">
        <v>26.794</v>
      </c>
      <c r="G177" s="36"/>
      <c r="H177" s="41"/>
    </row>
    <row r="178" spans="1:8" s="2" customFormat="1" ht="16.899999999999999" customHeight="1" x14ac:dyDescent="0.2">
      <c r="A178" s="36"/>
      <c r="B178" s="41"/>
      <c r="C178" s="263" t="s">
        <v>28</v>
      </c>
      <c r="D178" s="263" t="s">
        <v>890</v>
      </c>
      <c r="E178" s="19" t="s">
        <v>28</v>
      </c>
      <c r="F178" s="264">
        <v>0</v>
      </c>
      <c r="G178" s="36"/>
      <c r="H178" s="41"/>
    </row>
    <row r="179" spans="1:8" s="2" customFormat="1" ht="16.899999999999999" customHeight="1" x14ac:dyDescent="0.2">
      <c r="A179" s="36"/>
      <c r="B179" s="41"/>
      <c r="C179" s="263" t="s">
        <v>28</v>
      </c>
      <c r="D179" s="263" t="s">
        <v>1813</v>
      </c>
      <c r="E179" s="19" t="s">
        <v>28</v>
      </c>
      <c r="F179" s="264">
        <v>8.8800000000000008</v>
      </c>
      <c r="G179" s="36"/>
      <c r="H179" s="41"/>
    </row>
    <row r="180" spans="1:8" s="2" customFormat="1" ht="16.899999999999999" customHeight="1" x14ac:dyDescent="0.2">
      <c r="A180" s="36"/>
      <c r="B180" s="41"/>
      <c r="C180" s="263" t="s">
        <v>28</v>
      </c>
      <c r="D180" s="263" t="s">
        <v>1814</v>
      </c>
      <c r="E180" s="19" t="s">
        <v>28</v>
      </c>
      <c r="F180" s="264">
        <v>17.914000000000001</v>
      </c>
      <c r="G180" s="36"/>
      <c r="H180" s="41"/>
    </row>
    <row r="181" spans="1:8" s="2" customFormat="1" ht="16.899999999999999" customHeight="1" x14ac:dyDescent="0.2">
      <c r="A181" s="36"/>
      <c r="B181" s="41"/>
      <c r="C181" s="263" t="s">
        <v>28</v>
      </c>
      <c r="D181" s="263" t="s">
        <v>145</v>
      </c>
      <c r="E181" s="19" t="s">
        <v>28</v>
      </c>
      <c r="F181" s="264">
        <v>26.794</v>
      </c>
      <c r="G181" s="36"/>
      <c r="H181" s="41"/>
    </row>
    <row r="182" spans="1:8" s="2" customFormat="1" ht="16.899999999999999" customHeight="1" x14ac:dyDescent="0.2">
      <c r="A182" s="36"/>
      <c r="B182" s="41"/>
      <c r="C182" s="265" t="s">
        <v>1755</v>
      </c>
      <c r="D182" s="36"/>
      <c r="E182" s="36"/>
      <c r="F182" s="36"/>
      <c r="G182" s="36"/>
      <c r="H182" s="41"/>
    </row>
    <row r="183" spans="1:8" s="2" customFormat="1" ht="16.899999999999999" customHeight="1" x14ac:dyDescent="0.2">
      <c r="A183" s="36"/>
      <c r="B183" s="41"/>
      <c r="C183" s="263" t="s">
        <v>870</v>
      </c>
      <c r="D183" s="263" t="s">
        <v>1766</v>
      </c>
      <c r="E183" s="19" t="s">
        <v>136</v>
      </c>
      <c r="F183" s="264">
        <v>578.40899999999999</v>
      </c>
      <c r="G183" s="36"/>
      <c r="H183" s="41"/>
    </row>
    <row r="184" spans="1:8" s="2" customFormat="1" ht="16.899999999999999" customHeight="1" x14ac:dyDescent="0.2">
      <c r="A184" s="36"/>
      <c r="B184" s="41"/>
      <c r="C184" s="263" t="s">
        <v>878</v>
      </c>
      <c r="D184" s="263" t="s">
        <v>1767</v>
      </c>
      <c r="E184" s="19" t="s">
        <v>136</v>
      </c>
      <c r="F184" s="264">
        <v>308.96899999999999</v>
      </c>
      <c r="G184" s="36"/>
      <c r="H184" s="41"/>
    </row>
    <row r="185" spans="1:8" s="2" customFormat="1" ht="16.899999999999999" customHeight="1" x14ac:dyDescent="0.2">
      <c r="A185" s="36"/>
      <c r="B185" s="41"/>
      <c r="C185" s="263" t="s">
        <v>916</v>
      </c>
      <c r="D185" s="263" t="s">
        <v>1800</v>
      </c>
      <c r="E185" s="19" t="s">
        <v>136</v>
      </c>
      <c r="F185" s="264">
        <v>248.96199999999999</v>
      </c>
      <c r="G185" s="36"/>
      <c r="H185" s="41"/>
    </row>
    <row r="186" spans="1:8" s="2" customFormat="1" ht="16.899999999999999" customHeight="1" x14ac:dyDescent="0.2">
      <c r="A186" s="36"/>
      <c r="B186" s="41"/>
      <c r="C186" s="263" t="s">
        <v>1623</v>
      </c>
      <c r="D186" s="263" t="s">
        <v>1790</v>
      </c>
      <c r="E186" s="19" t="s">
        <v>136</v>
      </c>
      <c r="F186" s="264">
        <v>267.97000000000003</v>
      </c>
      <c r="G186" s="36"/>
      <c r="H186" s="41"/>
    </row>
    <row r="187" spans="1:8" s="2" customFormat="1" ht="16.899999999999999" customHeight="1" x14ac:dyDescent="0.2">
      <c r="A187" s="36"/>
      <c r="B187" s="41"/>
      <c r="C187" s="263" t="s">
        <v>1627</v>
      </c>
      <c r="D187" s="263" t="s">
        <v>1791</v>
      </c>
      <c r="E187" s="19" t="s">
        <v>136</v>
      </c>
      <c r="F187" s="264">
        <v>267.97000000000003</v>
      </c>
      <c r="G187" s="36"/>
      <c r="H187" s="41"/>
    </row>
    <row r="188" spans="1:8" s="2" customFormat="1" ht="16.899999999999999" customHeight="1" x14ac:dyDescent="0.2">
      <c r="A188" s="36"/>
      <c r="B188" s="41"/>
      <c r="C188" s="263" t="s">
        <v>1631</v>
      </c>
      <c r="D188" s="263" t="s">
        <v>1792</v>
      </c>
      <c r="E188" s="19" t="s">
        <v>136</v>
      </c>
      <c r="F188" s="264">
        <v>267.97000000000003</v>
      </c>
      <c r="G188" s="36"/>
      <c r="H188" s="41"/>
    </row>
    <row r="189" spans="1:8" s="2" customFormat="1" ht="16.899999999999999" customHeight="1" x14ac:dyDescent="0.2">
      <c r="A189" s="36"/>
      <c r="B189" s="41"/>
      <c r="C189" s="259" t="s">
        <v>582</v>
      </c>
      <c r="D189" s="260" t="s">
        <v>583</v>
      </c>
      <c r="E189" s="261" t="s">
        <v>136</v>
      </c>
      <c r="F189" s="262">
        <v>10.335000000000001</v>
      </c>
      <c r="G189" s="36"/>
      <c r="H189" s="41"/>
    </row>
    <row r="190" spans="1:8" s="2" customFormat="1" ht="16.899999999999999" customHeight="1" x14ac:dyDescent="0.2">
      <c r="A190" s="36"/>
      <c r="B190" s="41"/>
      <c r="C190" s="263" t="s">
        <v>28</v>
      </c>
      <c r="D190" s="263" t="s">
        <v>1815</v>
      </c>
      <c r="E190" s="19" t="s">
        <v>28</v>
      </c>
      <c r="F190" s="264">
        <v>0</v>
      </c>
      <c r="G190" s="36"/>
      <c r="H190" s="41"/>
    </row>
    <row r="191" spans="1:8" s="2" customFormat="1" ht="16.899999999999999" customHeight="1" x14ac:dyDescent="0.2">
      <c r="A191" s="36"/>
      <c r="B191" s="41"/>
      <c r="C191" s="263" t="s">
        <v>28</v>
      </c>
      <c r="D191" s="263" t="s">
        <v>1816</v>
      </c>
      <c r="E191" s="19" t="s">
        <v>28</v>
      </c>
      <c r="F191" s="264">
        <v>10.335000000000001</v>
      </c>
      <c r="G191" s="36"/>
      <c r="H191" s="41"/>
    </row>
    <row r="192" spans="1:8" s="2" customFormat="1" ht="16.899999999999999" customHeight="1" x14ac:dyDescent="0.2">
      <c r="A192" s="36"/>
      <c r="B192" s="41"/>
      <c r="C192" s="263" t="s">
        <v>28</v>
      </c>
      <c r="D192" s="263" t="s">
        <v>145</v>
      </c>
      <c r="E192" s="19" t="s">
        <v>28</v>
      </c>
      <c r="F192" s="264">
        <v>10.335000000000001</v>
      </c>
      <c r="G192" s="36"/>
      <c r="H192" s="41"/>
    </row>
    <row r="193" spans="1:8" s="2" customFormat="1" ht="16.899999999999999" customHeight="1" x14ac:dyDescent="0.2">
      <c r="A193" s="36"/>
      <c r="B193" s="41"/>
      <c r="C193" s="265" t="s">
        <v>1755</v>
      </c>
      <c r="D193" s="36"/>
      <c r="E193" s="36"/>
      <c r="F193" s="36"/>
      <c r="G193" s="36"/>
      <c r="H193" s="41"/>
    </row>
    <row r="194" spans="1:8" s="2" customFormat="1" ht="16.899999999999999" customHeight="1" x14ac:dyDescent="0.2">
      <c r="A194" s="36"/>
      <c r="B194" s="41"/>
      <c r="C194" s="263" t="s">
        <v>847</v>
      </c>
      <c r="D194" s="263" t="s">
        <v>1797</v>
      </c>
      <c r="E194" s="19" t="s">
        <v>136</v>
      </c>
      <c r="F194" s="264">
        <v>296.82499999999999</v>
      </c>
      <c r="G194" s="36"/>
      <c r="H194" s="41"/>
    </row>
    <row r="195" spans="1:8" s="2" customFormat="1" ht="16.899999999999999" customHeight="1" x14ac:dyDescent="0.2">
      <c r="A195" s="36"/>
      <c r="B195" s="41"/>
      <c r="C195" s="263" t="s">
        <v>854</v>
      </c>
      <c r="D195" s="263" t="s">
        <v>1798</v>
      </c>
      <c r="E195" s="19" t="s">
        <v>136</v>
      </c>
      <c r="F195" s="264">
        <v>203.70099999999999</v>
      </c>
      <c r="G195" s="36"/>
      <c r="H195" s="41"/>
    </row>
    <row r="196" spans="1:8" s="2" customFormat="1" ht="22.5" x14ac:dyDescent="0.2">
      <c r="A196" s="36"/>
      <c r="B196" s="41"/>
      <c r="C196" s="263" t="s">
        <v>858</v>
      </c>
      <c r="D196" s="263" t="s">
        <v>1799</v>
      </c>
      <c r="E196" s="19" t="s">
        <v>136</v>
      </c>
      <c r="F196" s="264">
        <v>407.40199999999999</v>
      </c>
      <c r="G196" s="36"/>
      <c r="H196" s="41"/>
    </row>
    <row r="197" spans="1:8" s="2" customFormat="1" ht="7.35" customHeight="1" x14ac:dyDescent="0.2">
      <c r="A197" s="36"/>
      <c r="B197" s="128"/>
      <c r="C197" s="129"/>
      <c r="D197" s="129"/>
      <c r="E197" s="129"/>
      <c r="F197" s="129"/>
      <c r="G197" s="129"/>
      <c r="H197" s="41"/>
    </row>
    <row r="198" spans="1:8" s="2" customFormat="1" x14ac:dyDescent="0.2">
      <c r="A198" s="36"/>
      <c r="B198" s="36"/>
      <c r="C198" s="36"/>
      <c r="D198" s="36"/>
      <c r="E198" s="36"/>
      <c r="F198" s="36"/>
      <c r="G198" s="36"/>
      <c r="H198" s="36"/>
    </row>
  </sheetData>
  <sheetProtection algorithmName="SHA-512" hashValue="RnYDxVMBbITU9SkjAcGGEOmg7PW9qUXdJaYerZ7FTNfEUWbj7eLHnyv4Ofqk0fg0uCFCsMQ4n1l4bq1PZ70I5w==" saltValue="3mcH7U1MEeHRW6lHUb+t991hy6bv2pGn/da8rRPPHCwXWt0vlOk1FoSxOhZ1KzV3jlMwTDsVq5qu31/3Fnx+I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66" customWidth="1"/>
    <col min="2" max="2" width="1.6640625" style="266" customWidth="1"/>
    <col min="3" max="4" width="5" style="266" customWidth="1"/>
    <col min="5" max="5" width="11.6640625" style="266" customWidth="1"/>
    <col min="6" max="6" width="9.1640625" style="266" customWidth="1"/>
    <col min="7" max="7" width="5" style="266" customWidth="1"/>
    <col min="8" max="8" width="77.83203125" style="266" customWidth="1"/>
    <col min="9" max="10" width="20" style="266" customWidth="1"/>
    <col min="11" max="11" width="1.6640625" style="266" customWidth="1"/>
  </cols>
  <sheetData>
    <row r="1" spans="2:11" s="1" customFormat="1" ht="37.5" customHeight="1" x14ac:dyDescent="0.2"/>
    <row r="2" spans="2:11" s="1" customFormat="1" ht="7.5" customHeight="1" x14ac:dyDescent="0.2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7" customFormat="1" ht="45" customHeight="1" x14ac:dyDescent="0.2">
      <c r="B3" s="270"/>
      <c r="C3" s="399" t="s">
        <v>1817</v>
      </c>
      <c r="D3" s="399"/>
      <c r="E3" s="399"/>
      <c r="F3" s="399"/>
      <c r="G3" s="399"/>
      <c r="H3" s="399"/>
      <c r="I3" s="399"/>
      <c r="J3" s="399"/>
      <c r="K3" s="271"/>
    </row>
    <row r="4" spans="2:11" s="1" customFormat="1" ht="25.5" customHeight="1" x14ac:dyDescent="0.3">
      <c r="B4" s="272"/>
      <c r="C4" s="400" t="s">
        <v>1818</v>
      </c>
      <c r="D4" s="400"/>
      <c r="E4" s="400"/>
      <c r="F4" s="400"/>
      <c r="G4" s="400"/>
      <c r="H4" s="400"/>
      <c r="I4" s="400"/>
      <c r="J4" s="400"/>
      <c r="K4" s="273"/>
    </row>
    <row r="5" spans="2:11" s="1" customFormat="1" ht="5.25" customHeight="1" x14ac:dyDescent="0.2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s="1" customFormat="1" ht="15" customHeight="1" x14ac:dyDescent="0.2">
      <c r="B6" s="272"/>
      <c r="C6" s="398" t="s">
        <v>1819</v>
      </c>
      <c r="D6" s="398"/>
      <c r="E6" s="398"/>
      <c r="F6" s="398"/>
      <c r="G6" s="398"/>
      <c r="H6" s="398"/>
      <c r="I6" s="398"/>
      <c r="J6" s="398"/>
      <c r="K6" s="273"/>
    </row>
    <row r="7" spans="2:11" s="1" customFormat="1" ht="15" customHeight="1" x14ac:dyDescent="0.2">
      <c r="B7" s="276"/>
      <c r="C7" s="398" t="s">
        <v>1820</v>
      </c>
      <c r="D7" s="398"/>
      <c r="E7" s="398"/>
      <c r="F7" s="398"/>
      <c r="G7" s="398"/>
      <c r="H7" s="398"/>
      <c r="I7" s="398"/>
      <c r="J7" s="398"/>
      <c r="K7" s="273"/>
    </row>
    <row r="8" spans="2:11" s="1" customFormat="1" ht="12.75" customHeight="1" x14ac:dyDescent="0.2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s="1" customFormat="1" ht="15" customHeight="1" x14ac:dyDescent="0.2">
      <c r="B9" s="276"/>
      <c r="C9" s="398" t="s">
        <v>1821</v>
      </c>
      <c r="D9" s="398"/>
      <c r="E9" s="398"/>
      <c r="F9" s="398"/>
      <c r="G9" s="398"/>
      <c r="H9" s="398"/>
      <c r="I9" s="398"/>
      <c r="J9" s="398"/>
      <c r="K9" s="273"/>
    </row>
    <row r="10" spans="2:11" s="1" customFormat="1" ht="15" customHeight="1" x14ac:dyDescent="0.2">
      <c r="B10" s="276"/>
      <c r="C10" s="275"/>
      <c r="D10" s="398" t="s">
        <v>1822</v>
      </c>
      <c r="E10" s="398"/>
      <c r="F10" s="398"/>
      <c r="G10" s="398"/>
      <c r="H10" s="398"/>
      <c r="I10" s="398"/>
      <c r="J10" s="398"/>
      <c r="K10" s="273"/>
    </row>
    <row r="11" spans="2:11" s="1" customFormat="1" ht="15" customHeight="1" x14ac:dyDescent="0.2">
      <c r="B11" s="276"/>
      <c r="C11" s="277"/>
      <c r="D11" s="398" t="s">
        <v>1823</v>
      </c>
      <c r="E11" s="398"/>
      <c r="F11" s="398"/>
      <c r="G11" s="398"/>
      <c r="H11" s="398"/>
      <c r="I11" s="398"/>
      <c r="J11" s="398"/>
      <c r="K11" s="273"/>
    </row>
    <row r="12" spans="2:11" s="1" customFormat="1" ht="15" customHeight="1" x14ac:dyDescent="0.2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pans="2:11" s="1" customFormat="1" ht="15" customHeight="1" x14ac:dyDescent="0.2">
      <c r="B13" s="276"/>
      <c r="C13" s="277"/>
      <c r="D13" s="278" t="s">
        <v>1824</v>
      </c>
      <c r="E13" s="275"/>
      <c r="F13" s="275"/>
      <c r="G13" s="275"/>
      <c r="H13" s="275"/>
      <c r="I13" s="275"/>
      <c r="J13" s="275"/>
      <c r="K13" s="273"/>
    </row>
    <row r="14" spans="2:11" s="1" customFormat="1" ht="12.75" customHeight="1" x14ac:dyDescent="0.2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pans="2:11" s="1" customFormat="1" ht="15" customHeight="1" x14ac:dyDescent="0.2">
      <c r="B15" s="276"/>
      <c r="C15" s="277"/>
      <c r="D15" s="398" t="s">
        <v>1825</v>
      </c>
      <c r="E15" s="398"/>
      <c r="F15" s="398"/>
      <c r="G15" s="398"/>
      <c r="H15" s="398"/>
      <c r="I15" s="398"/>
      <c r="J15" s="398"/>
      <c r="K15" s="273"/>
    </row>
    <row r="16" spans="2:11" s="1" customFormat="1" ht="15" customHeight="1" x14ac:dyDescent="0.2">
      <c r="B16" s="276"/>
      <c r="C16" s="277"/>
      <c r="D16" s="398" t="s">
        <v>1826</v>
      </c>
      <c r="E16" s="398"/>
      <c r="F16" s="398"/>
      <c r="G16" s="398"/>
      <c r="H16" s="398"/>
      <c r="I16" s="398"/>
      <c r="J16" s="398"/>
      <c r="K16" s="273"/>
    </row>
    <row r="17" spans="2:11" s="1" customFormat="1" ht="15" customHeight="1" x14ac:dyDescent="0.2">
      <c r="B17" s="276"/>
      <c r="C17" s="277"/>
      <c r="D17" s="398" t="s">
        <v>1827</v>
      </c>
      <c r="E17" s="398"/>
      <c r="F17" s="398"/>
      <c r="G17" s="398"/>
      <c r="H17" s="398"/>
      <c r="I17" s="398"/>
      <c r="J17" s="398"/>
      <c r="K17" s="273"/>
    </row>
    <row r="18" spans="2:11" s="1" customFormat="1" ht="15" customHeight="1" x14ac:dyDescent="0.2">
      <c r="B18" s="276"/>
      <c r="C18" s="277"/>
      <c r="D18" s="277"/>
      <c r="E18" s="279" t="s">
        <v>83</v>
      </c>
      <c r="F18" s="398" t="s">
        <v>1828</v>
      </c>
      <c r="G18" s="398"/>
      <c r="H18" s="398"/>
      <c r="I18" s="398"/>
      <c r="J18" s="398"/>
      <c r="K18" s="273"/>
    </row>
    <row r="19" spans="2:11" s="1" customFormat="1" ht="15" customHeight="1" x14ac:dyDescent="0.2">
      <c r="B19" s="276"/>
      <c r="C19" s="277"/>
      <c r="D19" s="277"/>
      <c r="E19" s="279" t="s">
        <v>1829</v>
      </c>
      <c r="F19" s="398" t="s">
        <v>1830</v>
      </c>
      <c r="G19" s="398"/>
      <c r="H19" s="398"/>
      <c r="I19" s="398"/>
      <c r="J19" s="398"/>
      <c r="K19" s="273"/>
    </row>
    <row r="20" spans="2:11" s="1" customFormat="1" ht="15" customHeight="1" x14ac:dyDescent="0.2">
      <c r="B20" s="276"/>
      <c r="C20" s="277"/>
      <c r="D20" s="277"/>
      <c r="E20" s="279" t="s">
        <v>1831</v>
      </c>
      <c r="F20" s="398" t="s">
        <v>1832</v>
      </c>
      <c r="G20" s="398"/>
      <c r="H20" s="398"/>
      <c r="I20" s="398"/>
      <c r="J20" s="398"/>
      <c r="K20" s="273"/>
    </row>
    <row r="21" spans="2:11" s="1" customFormat="1" ht="15" customHeight="1" x14ac:dyDescent="0.2">
      <c r="B21" s="276"/>
      <c r="C21" s="277"/>
      <c r="D21" s="277"/>
      <c r="E21" s="279" t="s">
        <v>1833</v>
      </c>
      <c r="F21" s="398" t="s">
        <v>1834</v>
      </c>
      <c r="G21" s="398"/>
      <c r="H21" s="398"/>
      <c r="I21" s="398"/>
      <c r="J21" s="398"/>
      <c r="K21" s="273"/>
    </row>
    <row r="22" spans="2:11" s="1" customFormat="1" ht="15" customHeight="1" x14ac:dyDescent="0.2">
      <c r="B22" s="276"/>
      <c r="C22" s="277"/>
      <c r="D22" s="277"/>
      <c r="E22" s="279" t="s">
        <v>1835</v>
      </c>
      <c r="F22" s="398" t="s">
        <v>1836</v>
      </c>
      <c r="G22" s="398"/>
      <c r="H22" s="398"/>
      <c r="I22" s="398"/>
      <c r="J22" s="398"/>
      <c r="K22" s="273"/>
    </row>
    <row r="23" spans="2:11" s="1" customFormat="1" ht="15" customHeight="1" x14ac:dyDescent="0.2">
      <c r="B23" s="276"/>
      <c r="C23" s="277"/>
      <c r="D23" s="277"/>
      <c r="E23" s="279" t="s">
        <v>1837</v>
      </c>
      <c r="F23" s="398" t="s">
        <v>1838</v>
      </c>
      <c r="G23" s="398"/>
      <c r="H23" s="398"/>
      <c r="I23" s="398"/>
      <c r="J23" s="398"/>
      <c r="K23" s="273"/>
    </row>
    <row r="24" spans="2:11" s="1" customFormat="1" ht="12.75" customHeight="1" x14ac:dyDescent="0.2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pans="2:11" s="1" customFormat="1" ht="15" customHeight="1" x14ac:dyDescent="0.2">
      <c r="B25" s="276"/>
      <c r="C25" s="398" t="s">
        <v>1839</v>
      </c>
      <c r="D25" s="398"/>
      <c r="E25" s="398"/>
      <c r="F25" s="398"/>
      <c r="G25" s="398"/>
      <c r="H25" s="398"/>
      <c r="I25" s="398"/>
      <c r="J25" s="398"/>
      <c r="K25" s="273"/>
    </row>
    <row r="26" spans="2:11" s="1" customFormat="1" ht="15" customHeight="1" x14ac:dyDescent="0.2">
      <c r="B26" s="276"/>
      <c r="C26" s="398" t="s">
        <v>1840</v>
      </c>
      <c r="D26" s="398"/>
      <c r="E26" s="398"/>
      <c r="F26" s="398"/>
      <c r="G26" s="398"/>
      <c r="H26" s="398"/>
      <c r="I26" s="398"/>
      <c r="J26" s="398"/>
      <c r="K26" s="273"/>
    </row>
    <row r="27" spans="2:11" s="1" customFormat="1" ht="15" customHeight="1" x14ac:dyDescent="0.2">
      <c r="B27" s="276"/>
      <c r="C27" s="275"/>
      <c r="D27" s="398" t="s">
        <v>1841</v>
      </c>
      <c r="E27" s="398"/>
      <c r="F27" s="398"/>
      <c r="G27" s="398"/>
      <c r="H27" s="398"/>
      <c r="I27" s="398"/>
      <c r="J27" s="398"/>
      <c r="K27" s="273"/>
    </row>
    <row r="28" spans="2:11" s="1" customFormat="1" ht="15" customHeight="1" x14ac:dyDescent="0.2">
      <c r="B28" s="276"/>
      <c r="C28" s="277"/>
      <c r="D28" s="398" t="s">
        <v>1842</v>
      </c>
      <c r="E28" s="398"/>
      <c r="F28" s="398"/>
      <c r="G28" s="398"/>
      <c r="H28" s="398"/>
      <c r="I28" s="398"/>
      <c r="J28" s="398"/>
      <c r="K28" s="273"/>
    </row>
    <row r="29" spans="2:11" s="1" customFormat="1" ht="12.75" customHeight="1" x14ac:dyDescent="0.2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pans="2:11" s="1" customFormat="1" ht="15" customHeight="1" x14ac:dyDescent="0.2">
      <c r="B30" s="276"/>
      <c r="C30" s="277"/>
      <c r="D30" s="398" t="s">
        <v>1843</v>
      </c>
      <c r="E30" s="398"/>
      <c r="F30" s="398"/>
      <c r="G30" s="398"/>
      <c r="H30" s="398"/>
      <c r="I30" s="398"/>
      <c r="J30" s="398"/>
      <c r="K30" s="273"/>
    </row>
    <row r="31" spans="2:11" s="1" customFormat="1" ht="15" customHeight="1" x14ac:dyDescent="0.2">
      <c r="B31" s="276"/>
      <c r="C31" s="277"/>
      <c r="D31" s="398" t="s">
        <v>1844</v>
      </c>
      <c r="E31" s="398"/>
      <c r="F31" s="398"/>
      <c r="G31" s="398"/>
      <c r="H31" s="398"/>
      <c r="I31" s="398"/>
      <c r="J31" s="398"/>
      <c r="K31" s="273"/>
    </row>
    <row r="32" spans="2:11" s="1" customFormat="1" ht="12.75" customHeight="1" x14ac:dyDescent="0.2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pans="2:11" s="1" customFormat="1" ht="15" customHeight="1" x14ac:dyDescent="0.2">
      <c r="B33" s="276"/>
      <c r="C33" s="277"/>
      <c r="D33" s="398" t="s">
        <v>1845</v>
      </c>
      <c r="E33" s="398"/>
      <c r="F33" s="398"/>
      <c r="G33" s="398"/>
      <c r="H33" s="398"/>
      <c r="I33" s="398"/>
      <c r="J33" s="398"/>
      <c r="K33" s="273"/>
    </row>
    <row r="34" spans="2:11" s="1" customFormat="1" ht="15" customHeight="1" x14ac:dyDescent="0.2">
      <c r="B34" s="276"/>
      <c r="C34" s="277"/>
      <c r="D34" s="398" t="s">
        <v>1846</v>
      </c>
      <c r="E34" s="398"/>
      <c r="F34" s="398"/>
      <c r="G34" s="398"/>
      <c r="H34" s="398"/>
      <c r="I34" s="398"/>
      <c r="J34" s="398"/>
      <c r="K34" s="273"/>
    </row>
    <row r="35" spans="2:11" s="1" customFormat="1" ht="15" customHeight="1" x14ac:dyDescent="0.2">
      <c r="B35" s="276"/>
      <c r="C35" s="277"/>
      <c r="D35" s="398" t="s">
        <v>1847</v>
      </c>
      <c r="E35" s="398"/>
      <c r="F35" s="398"/>
      <c r="G35" s="398"/>
      <c r="H35" s="398"/>
      <c r="I35" s="398"/>
      <c r="J35" s="398"/>
      <c r="K35" s="273"/>
    </row>
    <row r="36" spans="2:11" s="1" customFormat="1" ht="15" customHeight="1" x14ac:dyDescent="0.2">
      <c r="B36" s="276"/>
      <c r="C36" s="277"/>
      <c r="D36" s="275"/>
      <c r="E36" s="278" t="s">
        <v>117</v>
      </c>
      <c r="F36" s="275"/>
      <c r="G36" s="398" t="s">
        <v>1848</v>
      </c>
      <c r="H36" s="398"/>
      <c r="I36" s="398"/>
      <c r="J36" s="398"/>
      <c r="K36" s="273"/>
    </row>
    <row r="37" spans="2:11" s="1" customFormat="1" ht="30.75" customHeight="1" x14ac:dyDescent="0.2">
      <c r="B37" s="276"/>
      <c r="C37" s="277"/>
      <c r="D37" s="275"/>
      <c r="E37" s="278" t="s">
        <v>1849</v>
      </c>
      <c r="F37" s="275"/>
      <c r="G37" s="398" t="s">
        <v>1850</v>
      </c>
      <c r="H37" s="398"/>
      <c r="I37" s="398"/>
      <c r="J37" s="398"/>
      <c r="K37" s="273"/>
    </row>
    <row r="38" spans="2:11" s="1" customFormat="1" ht="15" customHeight="1" x14ac:dyDescent="0.2">
      <c r="B38" s="276"/>
      <c r="C38" s="277"/>
      <c r="D38" s="275"/>
      <c r="E38" s="278" t="s">
        <v>57</v>
      </c>
      <c r="F38" s="275"/>
      <c r="G38" s="398" t="s">
        <v>1851</v>
      </c>
      <c r="H38" s="398"/>
      <c r="I38" s="398"/>
      <c r="J38" s="398"/>
      <c r="K38" s="273"/>
    </row>
    <row r="39" spans="2:11" s="1" customFormat="1" ht="15" customHeight="1" x14ac:dyDescent="0.2">
      <c r="B39" s="276"/>
      <c r="C39" s="277"/>
      <c r="D39" s="275"/>
      <c r="E39" s="278" t="s">
        <v>58</v>
      </c>
      <c r="F39" s="275"/>
      <c r="G39" s="398" t="s">
        <v>1852</v>
      </c>
      <c r="H39" s="398"/>
      <c r="I39" s="398"/>
      <c r="J39" s="398"/>
      <c r="K39" s="273"/>
    </row>
    <row r="40" spans="2:11" s="1" customFormat="1" ht="15" customHeight="1" x14ac:dyDescent="0.2">
      <c r="B40" s="276"/>
      <c r="C40" s="277"/>
      <c r="D40" s="275"/>
      <c r="E40" s="278" t="s">
        <v>118</v>
      </c>
      <c r="F40" s="275"/>
      <c r="G40" s="398" t="s">
        <v>1853</v>
      </c>
      <c r="H40" s="398"/>
      <c r="I40" s="398"/>
      <c r="J40" s="398"/>
      <c r="K40" s="273"/>
    </row>
    <row r="41" spans="2:11" s="1" customFormat="1" ht="15" customHeight="1" x14ac:dyDescent="0.2">
      <c r="B41" s="276"/>
      <c r="C41" s="277"/>
      <c r="D41" s="275"/>
      <c r="E41" s="278" t="s">
        <v>119</v>
      </c>
      <c r="F41" s="275"/>
      <c r="G41" s="398" t="s">
        <v>1854</v>
      </c>
      <c r="H41" s="398"/>
      <c r="I41" s="398"/>
      <c r="J41" s="398"/>
      <c r="K41" s="273"/>
    </row>
    <row r="42" spans="2:11" s="1" customFormat="1" ht="15" customHeight="1" x14ac:dyDescent="0.2">
      <c r="B42" s="276"/>
      <c r="C42" s="277"/>
      <c r="D42" s="275"/>
      <c r="E42" s="278" t="s">
        <v>1855</v>
      </c>
      <c r="F42" s="275"/>
      <c r="G42" s="398" t="s">
        <v>1856</v>
      </c>
      <c r="H42" s="398"/>
      <c r="I42" s="398"/>
      <c r="J42" s="398"/>
      <c r="K42" s="273"/>
    </row>
    <row r="43" spans="2:11" s="1" customFormat="1" ht="15" customHeight="1" x14ac:dyDescent="0.2">
      <c r="B43" s="276"/>
      <c r="C43" s="277"/>
      <c r="D43" s="275"/>
      <c r="E43" s="278"/>
      <c r="F43" s="275"/>
      <c r="G43" s="398" t="s">
        <v>1857</v>
      </c>
      <c r="H43" s="398"/>
      <c r="I43" s="398"/>
      <c r="J43" s="398"/>
      <c r="K43" s="273"/>
    </row>
    <row r="44" spans="2:11" s="1" customFormat="1" ht="15" customHeight="1" x14ac:dyDescent="0.2">
      <c r="B44" s="276"/>
      <c r="C44" s="277"/>
      <c r="D44" s="275"/>
      <c r="E44" s="278" t="s">
        <v>1858</v>
      </c>
      <c r="F44" s="275"/>
      <c r="G44" s="398" t="s">
        <v>1859</v>
      </c>
      <c r="H44" s="398"/>
      <c r="I44" s="398"/>
      <c r="J44" s="398"/>
      <c r="K44" s="273"/>
    </row>
    <row r="45" spans="2:11" s="1" customFormat="1" ht="15" customHeight="1" x14ac:dyDescent="0.2">
      <c r="B45" s="276"/>
      <c r="C45" s="277"/>
      <c r="D45" s="275"/>
      <c r="E45" s="278" t="s">
        <v>121</v>
      </c>
      <c r="F45" s="275"/>
      <c r="G45" s="398" t="s">
        <v>1860</v>
      </c>
      <c r="H45" s="398"/>
      <c r="I45" s="398"/>
      <c r="J45" s="398"/>
      <c r="K45" s="273"/>
    </row>
    <row r="46" spans="2:11" s="1" customFormat="1" ht="12.75" customHeight="1" x14ac:dyDescent="0.2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pans="2:11" s="1" customFormat="1" ht="15" customHeight="1" x14ac:dyDescent="0.2">
      <c r="B47" s="276"/>
      <c r="C47" s="277"/>
      <c r="D47" s="398" t="s">
        <v>1861</v>
      </c>
      <c r="E47" s="398"/>
      <c r="F47" s="398"/>
      <c r="G47" s="398"/>
      <c r="H47" s="398"/>
      <c r="I47" s="398"/>
      <c r="J47" s="398"/>
      <c r="K47" s="273"/>
    </row>
    <row r="48" spans="2:11" s="1" customFormat="1" ht="15" customHeight="1" x14ac:dyDescent="0.2">
      <c r="B48" s="276"/>
      <c r="C48" s="277"/>
      <c r="D48" s="277"/>
      <c r="E48" s="398" t="s">
        <v>1862</v>
      </c>
      <c r="F48" s="398"/>
      <c r="G48" s="398"/>
      <c r="H48" s="398"/>
      <c r="I48" s="398"/>
      <c r="J48" s="398"/>
      <c r="K48" s="273"/>
    </row>
    <row r="49" spans="2:11" s="1" customFormat="1" ht="15" customHeight="1" x14ac:dyDescent="0.2">
      <c r="B49" s="276"/>
      <c r="C49" s="277"/>
      <c r="D49" s="277"/>
      <c r="E49" s="398" t="s">
        <v>1863</v>
      </c>
      <c r="F49" s="398"/>
      <c r="G49" s="398"/>
      <c r="H49" s="398"/>
      <c r="I49" s="398"/>
      <c r="J49" s="398"/>
      <c r="K49" s="273"/>
    </row>
    <row r="50" spans="2:11" s="1" customFormat="1" ht="15" customHeight="1" x14ac:dyDescent="0.2">
      <c r="B50" s="276"/>
      <c r="C50" s="277"/>
      <c r="D50" s="277"/>
      <c r="E50" s="398" t="s">
        <v>1864</v>
      </c>
      <c r="F50" s="398"/>
      <c r="G50" s="398"/>
      <c r="H50" s="398"/>
      <c r="I50" s="398"/>
      <c r="J50" s="398"/>
      <c r="K50" s="273"/>
    </row>
    <row r="51" spans="2:11" s="1" customFormat="1" ht="15" customHeight="1" x14ac:dyDescent="0.2">
      <c r="B51" s="276"/>
      <c r="C51" s="277"/>
      <c r="D51" s="398" t="s">
        <v>1865</v>
      </c>
      <c r="E51" s="398"/>
      <c r="F51" s="398"/>
      <c r="G51" s="398"/>
      <c r="H51" s="398"/>
      <c r="I51" s="398"/>
      <c r="J51" s="398"/>
      <c r="K51" s="273"/>
    </row>
    <row r="52" spans="2:11" s="1" customFormat="1" ht="25.5" customHeight="1" x14ac:dyDescent="0.3">
      <c r="B52" s="272"/>
      <c r="C52" s="400" t="s">
        <v>1866</v>
      </c>
      <c r="D52" s="400"/>
      <c r="E52" s="400"/>
      <c r="F52" s="400"/>
      <c r="G52" s="400"/>
      <c r="H52" s="400"/>
      <c r="I52" s="400"/>
      <c r="J52" s="400"/>
      <c r="K52" s="273"/>
    </row>
    <row r="53" spans="2:11" s="1" customFormat="1" ht="5.25" customHeight="1" x14ac:dyDescent="0.2">
      <c r="B53" s="272"/>
      <c r="C53" s="274"/>
      <c r="D53" s="274"/>
      <c r="E53" s="274"/>
      <c r="F53" s="274"/>
      <c r="G53" s="274"/>
      <c r="H53" s="274"/>
      <c r="I53" s="274"/>
      <c r="J53" s="274"/>
      <c r="K53" s="273"/>
    </row>
    <row r="54" spans="2:11" s="1" customFormat="1" ht="15" customHeight="1" x14ac:dyDescent="0.2">
      <c r="B54" s="272"/>
      <c r="C54" s="398" t="s">
        <v>1867</v>
      </c>
      <c r="D54" s="398"/>
      <c r="E54" s="398"/>
      <c r="F54" s="398"/>
      <c r="G54" s="398"/>
      <c r="H54" s="398"/>
      <c r="I54" s="398"/>
      <c r="J54" s="398"/>
      <c r="K54" s="273"/>
    </row>
    <row r="55" spans="2:11" s="1" customFormat="1" ht="15" customHeight="1" x14ac:dyDescent="0.2">
      <c r="B55" s="272"/>
      <c r="C55" s="398" t="s">
        <v>1868</v>
      </c>
      <c r="D55" s="398"/>
      <c r="E55" s="398"/>
      <c r="F55" s="398"/>
      <c r="G55" s="398"/>
      <c r="H55" s="398"/>
      <c r="I55" s="398"/>
      <c r="J55" s="398"/>
      <c r="K55" s="273"/>
    </row>
    <row r="56" spans="2:11" s="1" customFormat="1" ht="12.75" customHeight="1" x14ac:dyDescent="0.2">
      <c r="B56" s="272"/>
      <c r="C56" s="275"/>
      <c r="D56" s="275"/>
      <c r="E56" s="275"/>
      <c r="F56" s="275"/>
      <c r="G56" s="275"/>
      <c r="H56" s="275"/>
      <c r="I56" s="275"/>
      <c r="J56" s="275"/>
      <c r="K56" s="273"/>
    </row>
    <row r="57" spans="2:11" s="1" customFormat="1" ht="15" customHeight="1" x14ac:dyDescent="0.2">
      <c r="B57" s="272"/>
      <c r="C57" s="398" t="s">
        <v>1869</v>
      </c>
      <c r="D57" s="398"/>
      <c r="E57" s="398"/>
      <c r="F57" s="398"/>
      <c r="G57" s="398"/>
      <c r="H57" s="398"/>
      <c r="I57" s="398"/>
      <c r="J57" s="398"/>
      <c r="K57" s="273"/>
    </row>
    <row r="58" spans="2:11" s="1" customFormat="1" ht="15" customHeight="1" x14ac:dyDescent="0.2">
      <c r="B58" s="272"/>
      <c r="C58" s="277"/>
      <c r="D58" s="398" t="s">
        <v>1870</v>
      </c>
      <c r="E58" s="398"/>
      <c r="F58" s="398"/>
      <c r="G58" s="398"/>
      <c r="H58" s="398"/>
      <c r="I58" s="398"/>
      <c r="J58" s="398"/>
      <c r="K58" s="273"/>
    </row>
    <row r="59" spans="2:11" s="1" customFormat="1" ht="15" customHeight="1" x14ac:dyDescent="0.2">
      <c r="B59" s="272"/>
      <c r="C59" s="277"/>
      <c r="D59" s="398" t="s">
        <v>1871</v>
      </c>
      <c r="E59" s="398"/>
      <c r="F59" s="398"/>
      <c r="G59" s="398"/>
      <c r="H59" s="398"/>
      <c r="I59" s="398"/>
      <c r="J59" s="398"/>
      <c r="K59" s="273"/>
    </row>
    <row r="60" spans="2:11" s="1" customFormat="1" ht="15" customHeight="1" x14ac:dyDescent="0.2">
      <c r="B60" s="272"/>
      <c r="C60" s="277"/>
      <c r="D60" s="398" t="s">
        <v>1872</v>
      </c>
      <c r="E60" s="398"/>
      <c r="F60" s="398"/>
      <c r="G60" s="398"/>
      <c r="H60" s="398"/>
      <c r="I60" s="398"/>
      <c r="J60" s="398"/>
      <c r="K60" s="273"/>
    </row>
    <row r="61" spans="2:11" s="1" customFormat="1" ht="15" customHeight="1" x14ac:dyDescent="0.2">
      <c r="B61" s="272"/>
      <c r="C61" s="277"/>
      <c r="D61" s="398" t="s">
        <v>1873</v>
      </c>
      <c r="E61" s="398"/>
      <c r="F61" s="398"/>
      <c r="G61" s="398"/>
      <c r="H61" s="398"/>
      <c r="I61" s="398"/>
      <c r="J61" s="398"/>
      <c r="K61" s="273"/>
    </row>
    <row r="62" spans="2:11" s="1" customFormat="1" ht="15" customHeight="1" x14ac:dyDescent="0.2">
      <c r="B62" s="272"/>
      <c r="C62" s="277"/>
      <c r="D62" s="402" t="s">
        <v>1874</v>
      </c>
      <c r="E62" s="402"/>
      <c r="F62" s="402"/>
      <c r="G62" s="402"/>
      <c r="H62" s="402"/>
      <c r="I62" s="402"/>
      <c r="J62" s="402"/>
      <c r="K62" s="273"/>
    </row>
    <row r="63" spans="2:11" s="1" customFormat="1" ht="15" customHeight="1" x14ac:dyDescent="0.2">
      <c r="B63" s="272"/>
      <c r="C63" s="277"/>
      <c r="D63" s="398" t="s">
        <v>1875</v>
      </c>
      <c r="E63" s="398"/>
      <c r="F63" s="398"/>
      <c r="G63" s="398"/>
      <c r="H63" s="398"/>
      <c r="I63" s="398"/>
      <c r="J63" s="398"/>
      <c r="K63" s="273"/>
    </row>
    <row r="64" spans="2:11" s="1" customFormat="1" ht="12.75" customHeight="1" x14ac:dyDescent="0.2">
      <c r="B64" s="272"/>
      <c r="C64" s="277"/>
      <c r="D64" s="277"/>
      <c r="E64" s="280"/>
      <c r="F64" s="277"/>
      <c r="G64" s="277"/>
      <c r="H64" s="277"/>
      <c r="I64" s="277"/>
      <c r="J64" s="277"/>
      <c r="K64" s="273"/>
    </row>
    <row r="65" spans="2:11" s="1" customFormat="1" ht="15" customHeight="1" x14ac:dyDescent="0.2">
      <c r="B65" s="272"/>
      <c r="C65" s="277"/>
      <c r="D65" s="398" t="s">
        <v>1876</v>
      </c>
      <c r="E65" s="398"/>
      <c r="F65" s="398"/>
      <c r="G65" s="398"/>
      <c r="H65" s="398"/>
      <c r="I65" s="398"/>
      <c r="J65" s="398"/>
      <c r="K65" s="273"/>
    </row>
    <row r="66" spans="2:11" s="1" customFormat="1" ht="15" customHeight="1" x14ac:dyDescent="0.2">
      <c r="B66" s="272"/>
      <c r="C66" s="277"/>
      <c r="D66" s="402" t="s">
        <v>1877</v>
      </c>
      <c r="E66" s="402"/>
      <c r="F66" s="402"/>
      <c r="G66" s="402"/>
      <c r="H66" s="402"/>
      <c r="I66" s="402"/>
      <c r="J66" s="402"/>
      <c r="K66" s="273"/>
    </row>
    <row r="67" spans="2:11" s="1" customFormat="1" ht="15" customHeight="1" x14ac:dyDescent="0.2">
      <c r="B67" s="272"/>
      <c r="C67" s="277"/>
      <c r="D67" s="398" t="s">
        <v>1878</v>
      </c>
      <c r="E67" s="398"/>
      <c r="F67" s="398"/>
      <c r="G67" s="398"/>
      <c r="H67" s="398"/>
      <c r="I67" s="398"/>
      <c r="J67" s="398"/>
      <c r="K67" s="273"/>
    </row>
    <row r="68" spans="2:11" s="1" customFormat="1" ht="15" customHeight="1" x14ac:dyDescent="0.2">
      <c r="B68" s="272"/>
      <c r="C68" s="277"/>
      <c r="D68" s="398" t="s">
        <v>1879</v>
      </c>
      <c r="E68" s="398"/>
      <c r="F68" s="398"/>
      <c r="G68" s="398"/>
      <c r="H68" s="398"/>
      <c r="I68" s="398"/>
      <c r="J68" s="398"/>
      <c r="K68" s="273"/>
    </row>
    <row r="69" spans="2:11" s="1" customFormat="1" ht="15" customHeight="1" x14ac:dyDescent="0.2">
      <c r="B69" s="272"/>
      <c r="C69" s="277"/>
      <c r="D69" s="398" t="s">
        <v>1880</v>
      </c>
      <c r="E69" s="398"/>
      <c r="F69" s="398"/>
      <c r="G69" s="398"/>
      <c r="H69" s="398"/>
      <c r="I69" s="398"/>
      <c r="J69" s="398"/>
      <c r="K69" s="273"/>
    </row>
    <row r="70" spans="2:11" s="1" customFormat="1" ht="15" customHeight="1" x14ac:dyDescent="0.2">
      <c r="B70" s="272"/>
      <c r="C70" s="277"/>
      <c r="D70" s="398" t="s">
        <v>1881</v>
      </c>
      <c r="E70" s="398"/>
      <c r="F70" s="398"/>
      <c r="G70" s="398"/>
      <c r="H70" s="398"/>
      <c r="I70" s="398"/>
      <c r="J70" s="398"/>
      <c r="K70" s="273"/>
    </row>
    <row r="71" spans="2:11" s="1" customFormat="1" ht="12.75" customHeight="1" x14ac:dyDescent="0.2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pans="2:11" s="1" customFormat="1" ht="18.75" customHeight="1" x14ac:dyDescent="0.2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pans="2:11" s="1" customFormat="1" ht="18.75" customHeight="1" x14ac:dyDescent="0.2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pans="2:11" s="1" customFormat="1" ht="7.5" customHeight="1" x14ac:dyDescent="0.2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pans="2:11" s="1" customFormat="1" ht="45" customHeight="1" x14ac:dyDescent="0.2">
      <c r="B75" s="289"/>
      <c r="C75" s="401" t="s">
        <v>1882</v>
      </c>
      <c r="D75" s="401"/>
      <c r="E75" s="401"/>
      <c r="F75" s="401"/>
      <c r="G75" s="401"/>
      <c r="H75" s="401"/>
      <c r="I75" s="401"/>
      <c r="J75" s="401"/>
      <c r="K75" s="290"/>
    </row>
    <row r="76" spans="2:11" s="1" customFormat="1" ht="17.25" customHeight="1" x14ac:dyDescent="0.2">
      <c r="B76" s="289"/>
      <c r="C76" s="291" t="s">
        <v>1883</v>
      </c>
      <c r="D76" s="291"/>
      <c r="E76" s="291"/>
      <c r="F76" s="291" t="s">
        <v>1884</v>
      </c>
      <c r="G76" s="292"/>
      <c r="H76" s="291" t="s">
        <v>58</v>
      </c>
      <c r="I76" s="291" t="s">
        <v>61</v>
      </c>
      <c r="J76" s="291" t="s">
        <v>1885</v>
      </c>
      <c r="K76" s="290"/>
    </row>
    <row r="77" spans="2:11" s="1" customFormat="1" ht="17.25" customHeight="1" x14ac:dyDescent="0.2">
      <c r="B77" s="289"/>
      <c r="C77" s="293" t="s">
        <v>1886</v>
      </c>
      <c r="D77" s="293"/>
      <c r="E77" s="293"/>
      <c r="F77" s="294" t="s">
        <v>1887</v>
      </c>
      <c r="G77" s="295"/>
      <c r="H77" s="293"/>
      <c r="I77" s="293"/>
      <c r="J77" s="293" t="s">
        <v>1888</v>
      </c>
      <c r="K77" s="290"/>
    </row>
    <row r="78" spans="2:11" s="1" customFormat="1" ht="5.25" customHeight="1" x14ac:dyDescent="0.2">
      <c r="B78" s="289"/>
      <c r="C78" s="296"/>
      <c r="D78" s="296"/>
      <c r="E78" s="296"/>
      <c r="F78" s="296"/>
      <c r="G78" s="297"/>
      <c r="H78" s="296"/>
      <c r="I78" s="296"/>
      <c r="J78" s="296"/>
      <c r="K78" s="290"/>
    </row>
    <row r="79" spans="2:11" s="1" customFormat="1" ht="15" customHeight="1" x14ac:dyDescent="0.2">
      <c r="B79" s="289"/>
      <c r="C79" s="278" t="s">
        <v>57</v>
      </c>
      <c r="D79" s="298"/>
      <c r="E79" s="298"/>
      <c r="F79" s="299" t="s">
        <v>1889</v>
      </c>
      <c r="G79" s="300"/>
      <c r="H79" s="278" t="s">
        <v>1890</v>
      </c>
      <c r="I79" s="278" t="s">
        <v>1891</v>
      </c>
      <c r="J79" s="278">
        <v>20</v>
      </c>
      <c r="K79" s="290"/>
    </row>
    <row r="80" spans="2:11" s="1" customFormat="1" ht="15" customHeight="1" x14ac:dyDescent="0.2">
      <c r="B80" s="289"/>
      <c r="C80" s="278" t="s">
        <v>1892</v>
      </c>
      <c r="D80" s="278"/>
      <c r="E80" s="278"/>
      <c r="F80" s="299" t="s">
        <v>1889</v>
      </c>
      <c r="G80" s="300"/>
      <c r="H80" s="278" t="s">
        <v>1893</v>
      </c>
      <c r="I80" s="278" t="s">
        <v>1891</v>
      </c>
      <c r="J80" s="278">
        <v>120</v>
      </c>
      <c r="K80" s="290"/>
    </row>
    <row r="81" spans="2:11" s="1" customFormat="1" ht="15" customHeight="1" x14ac:dyDescent="0.2">
      <c r="B81" s="301"/>
      <c r="C81" s="278" t="s">
        <v>1894</v>
      </c>
      <c r="D81" s="278"/>
      <c r="E81" s="278"/>
      <c r="F81" s="299" t="s">
        <v>1895</v>
      </c>
      <c r="G81" s="300"/>
      <c r="H81" s="278" t="s">
        <v>1896</v>
      </c>
      <c r="I81" s="278" t="s">
        <v>1891</v>
      </c>
      <c r="J81" s="278">
        <v>50</v>
      </c>
      <c r="K81" s="290"/>
    </row>
    <row r="82" spans="2:11" s="1" customFormat="1" ht="15" customHeight="1" x14ac:dyDescent="0.2">
      <c r="B82" s="301"/>
      <c r="C82" s="278" t="s">
        <v>1897</v>
      </c>
      <c r="D82" s="278"/>
      <c r="E82" s="278"/>
      <c r="F82" s="299" t="s">
        <v>1889</v>
      </c>
      <c r="G82" s="300"/>
      <c r="H82" s="278" t="s">
        <v>1898</v>
      </c>
      <c r="I82" s="278" t="s">
        <v>1899</v>
      </c>
      <c r="J82" s="278"/>
      <c r="K82" s="290"/>
    </row>
    <row r="83" spans="2:11" s="1" customFormat="1" ht="15" customHeight="1" x14ac:dyDescent="0.2">
      <c r="B83" s="301"/>
      <c r="C83" s="302" t="s">
        <v>1900</v>
      </c>
      <c r="D83" s="302"/>
      <c r="E83" s="302"/>
      <c r="F83" s="303" t="s">
        <v>1895</v>
      </c>
      <c r="G83" s="302"/>
      <c r="H83" s="302" t="s">
        <v>1901</v>
      </c>
      <c r="I83" s="302" t="s">
        <v>1891</v>
      </c>
      <c r="J83" s="302">
        <v>15</v>
      </c>
      <c r="K83" s="290"/>
    </row>
    <row r="84" spans="2:11" s="1" customFormat="1" ht="15" customHeight="1" x14ac:dyDescent="0.2">
      <c r="B84" s="301"/>
      <c r="C84" s="302" t="s">
        <v>1902</v>
      </c>
      <c r="D84" s="302"/>
      <c r="E84" s="302"/>
      <c r="F84" s="303" t="s">
        <v>1895</v>
      </c>
      <c r="G84" s="302"/>
      <c r="H84" s="302" t="s">
        <v>1903</v>
      </c>
      <c r="I84" s="302" t="s">
        <v>1891</v>
      </c>
      <c r="J84" s="302">
        <v>15</v>
      </c>
      <c r="K84" s="290"/>
    </row>
    <row r="85" spans="2:11" s="1" customFormat="1" ht="15" customHeight="1" x14ac:dyDescent="0.2">
      <c r="B85" s="301"/>
      <c r="C85" s="302" t="s">
        <v>1904</v>
      </c>
      <c r="D85" s="302"/>
      <c r="E85" s="302"/>
      <c r="F85" s="303" t="s">
        <v>1895</v>
      </c>
      <c r="G85" s="302"/>
      <c r="H85" s="302" t="s">
        <v>1905</v>
      </c>
      <c r="I85" s="302" t="s">
        <v>1891</v>
      </c>
      <c r="J85" s="302">
        <v>20</v>
      </c>
      <c r="K85" s="290"/>
    </row>
    <row r="86" spans="2:11" s="1" customFormat="1" ht="15" customHeight="1" x14ac:dyDescent="0.2">
      <c r="B86" s="301"/>
      <c r="C86" s="302" t="s">
        <v>1906</v>
      </c>
      <c r="D86" s="302"/>
      <c r="E86" s="302"/>
      <c r="F86" s="303" t="s">
        <v>1895</v>
      </c>
      <c r="G86" s="302"/>
      <c r="H86" s="302" t="s">
        <v>1907</v>
      </c>
      <c r="I86" s="302" t="s">
        <v>1891</v>
      </c>
      <c r="J86" s="302">
        <v>20</v>
      </c>
      <c r="K86" s="290"/>
    </row>
    <row r="87" spans="2:11" s="1" customFormat="1" ht="15" customHeight="1" x14ac:dyDescent="0.2">
      <c r="B87" s="301"/>
      <c r="C87" s="278" t="s">
        <v>1908</v>
      </c>
      <c r="D87" s="278"/>
      <c r="E87" s="278"/>
      <c r="F87" s="299" t="s">
        <v>1895</v>
      </c>
      <c r="G87" s="300"/>
      <c r="H87" s="278" t="s">
        <v>1909</v>
      </c>
      <c r="I87" s="278" t="s">
        <v>1891</v>
      </c>
      <c r="J87" s="278">
        <v>50</v>
      </c>
      <c r="K87" s="290"/>
    </row>
    <row r="88" spans="2:11" s="1" customFormat="1" ht="15" customHeight="1" x14ac:dyDescent="0.2">
      <c r="B88" s="301"/>
      <c r="C88" s="278" t="s">
        <v>1910</v>
      </c>
      <c r="D88" s="278"/>
      <c r="E88" s="278"/>
      <c r="F88" s="299" t="s">
        <v>1895</v>
      </c>
      <c r="G88" s="300"/>
      <c r="H88" s="278" t="s">
        <v>1911</v>
      </c>
      <c r="I88" s="278" t="s">
        <v>1891</v>
      </c>
      <c r="J88" s="278">
        <v>20</v>
      </c>
      <c r="K88" s="290"/>
    </row>
    <row r="89" spans="2:11" s="1" customFormat="1" ht="15" customHeight="1" x14ac:dyDescent="0.2">
      <c r="B89" s="301"/>
      <c r="C89" s="278" t="s">
        <v>1912</v>
      </c>
      <c r="D89" s="278"/>
      <c r="E89" s="278"/>
      <c r="F89" s="299" t="s">
        <v>1895</v>
      </c>
      <c r="G89" s="300"/>
      <c r="H89" s="278" t="s">
        <v>1913</v>
      </c>
      <c r="I89" s="278" t="s">
        <v>1891</v>
      </c>
      <c r="J89" s="278">
        <v>20</v>
      </c>
      <c r="K89" s="290"/>
    </row>
    <row r="90" spans="2:11" s="1" customFormat="1" ht="15" customHeight="1" x14ac:dyDescent="0.2">
      <c r="B90" s="301"/>
      <c r="C90" s="278" t="s">
        <v>1914</v>
      </c>
      <c r="D90" s="278"/>
      <c r="E90" s="278"/>
      <c r="F90" s="299" t="s">
        <v>1895</v>
      </c>
      <c r="G90" s="300"/>
      <c r="H90" s="278" t="s">
        <v>1915</v>
      </c>
      <c r="I90" s="278" t="s">
        <v>1891</v>
      </c>
      <c r="J90" s="278">
        <v>50</v>
      </c>
      <c r="K90" s="290"/>
    </row>
    <row r="91" spans="2:11" s="1" customFormat="1" ht="15" customHeight="1" x14ac:dyDescent="0.2">
      <c r="B91" s="301"/>
      <c r="C91" s="278" t="s">
        <v>1916</v>
      </c>
      <c r="D91" s="278"/>
      <c r="E91" s="278"/>
      <c r="F91" s="299" t="s">
        <v>1895</v>
      </c>
      <c r="G91" s="300"/>
      <c r="H91" s="278" t="s">
        <v>1916</v>
      </c>
      <c r="I91" s="278" t="s">
        <v>1891</v>
      </c>
      <c r="J91" s="278">
        <v>50</v>
      </c>
      <c r="K91" s="290"/>
    </row>
    <row r="92" spans="2:11" s="1" customFormat="1" ht="15" customHeight="1" x14ac:dyDescent="0.2">
      <c r="B92" s="301"/>
      <c r="C92" s="278" t="s">
        <v>1917</v>
      </c>
      <c r="D92" s="278"/>
      <c r="E92" s="278"/>
      <c r="F92" s="299" t="s">
        <v>1895</v>
      </c>
      <c r="G92" s="300"/>
      <c r="H92" s="278" t="s">
        <v>1918</v>
      </c>
      <c r="I92" s="278" t="s">
        <v>1891</v>
      </c>
      <c r="J92" s="278">
        <v>255</v>
      </c>
      <c r="K92" s="290"/>
    </row>
    <row r="93" spans="2:11" s="1" customFormat="1" ht="15" customHeight="1" x14ac:dyDescent="0.2">
      <c r="B93" s="301"/>
      <c r="C93" s="278" t="s">
        <v>1919</v>
      </c>
      <c r="D93" s="278"/>
      <c r="E93" s="278"/>
      <c r="F93" s="299" t="s">
        <v>1889</v>
      </c>
      <c r="G93" s="300"/>
      <c r="H93" s="278" t="s">
        <v>1920</v>
      </c>
      <c r="I93" s="278" t="s">
        <v>1921</v>
      </c>
      <c r="J93" s="278"/>
      <c r="K93" s="290"/>
    </row>
    <row r="94" spans="2:11" s="1" customFormat="1" ht="15" customHeight="1" x14ac:dyDescent="0.2">
      <c r="B94" s="301"/>
      <c r="C94" s="278" t="s">
        <v>1922</v>
      </c>
      <c r="D94" s="278"/>
      <c r="E94" s="278"/>
      <c r="F94" s="299" t="s">
        <v>1889</v>
      </c>
      <c r="G94" s="300"/>
      <c r="H94" s="278" t="s">
        <v>1923</v>
      </c>
      <c r="I94" s="278" t="s">
        <v>1924</v>
      </c>
      <c r="J94" s="278"/>
      <c r="K94" s="290"/>
    </row>
    <row r="95" spans="2:11" s="1" customFormat="1" ht="15" customHeight="1" x14ac:dyDescent="0.2">
      <c r="B95" s="301"/>
      <c r="C95" s="278" t="s">
        <v>1925</v>
      </c>
      <c r="D95" s="278"/>
      <c r="E95" s="278"/>
      <c r="F95" s="299" t="s">
        <v>1889</v>
      </c>
      <c r="G95" s="300"/>
      <c r="H95" s="278" t="s">
        <v>1925</v>
      </c>
      <c r="I95" s="278" t="s">
        <v>1924</v>
      </c>
      <c r="J95" s="278"/>
      <c r="K95" s="290"/>
    </row>
    <row r="96" spans="2:11" s="1" customFormat="1" ht="15" customHeight="1" x14ac:dyDescent="0.2">
      <c r="B96" s="301"/>
      <c r="C96" s="278" t="s">
        <v>42</v>
      </c>
      <c r="D96" s="278"/>
      <c r="E96" s="278"/>
      <c r="F96" s="299" t="s">
        <v>1889</v>
      </c>
      <c r="G96" s="300"/>
      <c r="H96" s="278" t="s">
        <v>1926</v>
      </c>
      <c r="I96" s="278" t="s">
        <v>1924</v>
      </c>
      <c r="J96" s="278"/>
      <c r="K96" s="290"/>
    </row>
    <row r="97" spans="2:11" s="1" customFormat="1" ht="15" customHeight="1" x14ac:dyDescent="0.2">
      <c r="B97" s="301"/>
      <c r="C97" s="278" t="s">
        <v>52</v>
      </c>
      <c r="D97" s="278"/>
      <c r="E97" s="278"/>
      <c r="F97" s="299" t="s">
        <v>1889</v>
      </c>
      <c r="G97" s="300"/>
      <c r="H97" s="278" t="s">
        <v>1927</v>
      </c>
      <c r="I97" s="278" t="s">
        <v>1924</v>
      </c>
      <c r="J97" s="278"/>
      <c r="K97" s="290"/>
    </row>
    <row r="98" spans="2:11" s="1" customFormat="1" ht="15" customHeight="1" x14ac:dyDescent="0.2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pans="2:11" s="1" customFormat="1" ht="18.75" customHeight="1" x14ac:dyDescent="0.2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pans="2:11" s="1" customFormat="1" ht="18.75" customHeight="1" x14ac:dyDescent="0.2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pans="2:11" s="1" customFormat="1" ht="7.5" customHeight="1" x14ac:dyDescent="0.2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pans="2:11" s="1" customFormat="1" ht="45" customHeight="1" x14ac:dyDescent="0.2">
      <c r="B102" s="289"/>
      <c r="C102" s="401" t="s">
        <v>1928</v>
      </c>
      <c r="D102" s="401"/>
      <c r="E102" s="401"/>
      <c r="F102" s="401"/>
      <c r="G102" s="401"/>
      <c r="H102" s="401"/>
      <c r="I102" s="401"/>
      <c r="J102" s="401"/>
      <c r="K102" s="290"/>
    </row>
    <row r="103" spans="2:11" s="1" customFormat="1" ht="17.25" customHeight="1" x14ac:dyDescent="0.2">
      <c r="B103" s="289"/>
      <c r="C103" s="291" t="s">
        <v>1883</v>
      </c>
      <c r="D103" s="291"/>
      <c r="E103" s="291"/>
      <c r="F103" s="291" t="s">
        <v>1884</v>
      </c>
      <c r="G103" s="292"/>
      <c r="H103" s="291" t="s">
        <v>58</v>
      </c>
      <c r="I103" s="291" t="s">
        <v>61</v>
      </c>
      <c r="J103" s="291" t="s">
        <v>1885</v>
      </c>
      <c r="K103" s="290"/>
    </row>
    <row r="104" spans="2:11" s="1" customFormat="1" ht="17.25" customHeight="1" x14ac:dyDescent="0.2">
      <c r="B104" s="289"/>
      <c r="C104" s="293" t="s">
        <v>1886</v>
      </c>
      <c r="D104" s="293"/>
      <c r="E104" s="293"/>
      <c r="F104" s="294" t="s">
        <v>1887</v>
      </c>
      <c r="G104" s="295"/>
      <c r="H104" s="293"/>
      <c r="I104" s="293"/>
      <c r="J104" s="293" t="s">
        <v>1888</v>
      </c>
      <c r="K104" s="290"/>
    </row>
    <row r="105" spans="2:11" s="1" customFormat="1" ht="5.25" customHeight="1" x14ac:dyDescent="0.2">
      <c r="B105" s="289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pans="2:11" s="1" customFormat="1" ht="15" customHeight="1" x14ac:dyDescent="0.2">
      <c r="B106" s="289"/>
      <c r="C106" s="278" t="s">
        <v>57</v>
      </c>
      <c r="D106" s="298"/>
      <c r="E106" s="298"/>
      <c r="F106" s="299" t="s">
        <v>1889</v>
      </c>
      <c r="G106" s="278"/>
      <c r="H106" s="278" t="s">
        <v>1929</v>
      </c>
      <c r="I106" s="278" t="s">
        <v>1891</v>
      </c>
      <c r="J106" s="278">
        <v>20</v>
      </c>
      <c r="K106" s="290"/>
    </row>
    <row r="107" spans="2:11" s="1" customFormat="1" ht="15" customHeight="1" x14ac:dyDescent="0.2">
      <c r="B107" s="289"/>
      <c r="C107" s="278" t="s">
        <v>1892</v>
      </c>
      <c r="D107" s="278"/>
      <c r="E107" s="278"/>
      <c r="F107" s="299" t="s">
        <v>1889</v>
      </c>
      <c r="G107" s="278"/>
      <c r="H107" s="278" t="s">
        <v>1929</v>
      </c>
      <c r="I107" s="278" t="s">
        <v>1891</v>
      </c>
      <c r="J107" s="278">
        <v>120</v>
      </c>
      <c r="K107" s="290"/>
    </row>
    <row r="108" spans="2:11" s="1" customFormat="1" ht="15" customHeight="1" x14ac:dyDescent="0.2">
      <c r="B108" s="301"/>
      <c r="C108" s="278" t="s">
        <v>1894</v>
      </c>
      <c r="D108" s="278"/>
      <c r="E108" s="278"/>
      <c r="F108" s="299" t="s">
        <v>1895</v>
      </c>
      <c r="G108" s="278"/>
      <c r="H108" s="278" t="s">
        <v>1929</v>
      </c>
      <c r="I108" s="278" t="s">
        <v>1891</v>
      </c>
      <c r="J108" s="278">
        <v>50</v>
      </c>
      <c r="K108" s="290"/>
    </row>
    <row r="109" spans="2:11" s="1" customFormat="1" ht="15" customHeight="1" x14ac:dyDescent="0.2">
      <c r="B109" s="301"/>
      <c r="C109" s="278" t="s">
        <v>1897</v>
      </c>
      <c r="D109" s="278"/>
      <c r="E109" s="278"/>
      <c r="F109" s="299" t="s">
        <v>1889</v>
      </c>
      <c r="G109" s="278"/>
      <c r="H109" s="278" t="s">
        <v>1929</v>
      </c>
      <c r="I109" s="278" t="s">
        <v>1899</v>
      </c>
      <c r="J109" s="278"/>
      <c r="K109" s="290"/>
    </row>
    <row r="110" spans="2:11" s="1" customFormat="1" ht="15" customHeight="1" x14ac:dyDescent="0.2">
      <c r="B110" s="301"/>
      <c r="C110" s="278" t="s">
        <v>1908</v>
      </c>
      <c r="D110" s="278"/>
      <c r="E110" s="278"/>
      <c r="F110" s="299" t="s">
        <v>1895</v>
      </c>
      <c r="G110" s="278"/>
      <c r="H110" s="278" t="s">
        <v>1929</v>
      </c>
      <c r="I110" s="278" t="s">
        <v>1891</v>
      </c>
      <c r="J110" s="278">
        <v>50</v>
      </c>
      <c r="K110" s="290"/>
    </row>
    <row r="111" spans="2:11" s="1" customFormat="1" ht="15" customHeight="1" x14ac:dyDescent="0.2">
      <c r="B111" s="301"/>
      <c r="C111" s="278" t="s">
        <v>1916</v>
      </c>
      <c r="D111" s="278"/>
      <c r="E111" s="278"/>
      <c r="F111" s="299" t="s">
        <v>1895</v>
      </c>
      <c r="G111" s="278"/>
      <c r="H111" s="278" t="s">
        <v>1929</v>
      </c>
      <c r="I111" s="278" t="s">
        <v>1891</v>
      </c>
      <c r="J111" s="278">
        <v>50</v>
      </c>
      <c r="K111" s="290"/>
    </row>
    <row r="112" spans="2:11" s="1" customFormat="1" ht="15" customHeight="1" x14ac:dyDescent="0.2">
      <c r="B112" s="301"/>
      <c r="C112" s="278" t="s">
        <v>1914</v>
      </c>
      <c r="D112" s="278"/>
      <c r="E112" s="278"/>
      <c r="F112" s="299" t="s">
        <v>1895</v>
      </c>
      <c r="G112" s="278"/>
      <c r="H112" s="278" t="s">
        <v>1929</v>
      </c>
      <c r="I112" s="278" t="s">
        <v>1891</v>
      </c>
      <c r="J112" s="278">
        <v>50</v>
      </c>
      <c r="K112" s="290"/>
    </row>
    <row r="113" spans="2:11" s="1" customFormat="1" ht="15" customHeight="1" x14ac:dyDescent="0.2">
      <c r="B113" s="301"/>
      <c r="C113" s="278" t="s">
        <v>57</v>
      </c>
      <c r="D113" s="278"/>
      <c r="E113" s="278"/>
      <c r="F113" s="299" t="s">
        <v>1889</v>
      </c>
      <c r="G113" s="278"/>
      <c r="H113" s="278" t="s">
        <v>1930</v>
      </c>
      <c r="I113" s="278" t="s">
        <v>1891</v>
      </c>
      <c r="J113" s="278">
        <v>20</v>
      </c>
      <c r="K113" s="290"/>
    </row>
    <row r="114" spans="2:11" s="1" customFormat="1" ht="15" customHeight="1" x14ac:dyDescent="0.2">
      <c r="B114" s="301"/>
      <c r="C114" s="278" t="s">
        <v>1931</v>
      </c>
      <c r="D114" s="278"/>
      <c r="E114" s="278"/>
      <c r="F114" s="299" t="s">
        <v>1889</v>
      </c>
      <c r="G114" s="278"/>
      <c r="H114" s="278" t="s">
        <v>1932</v>
      </c>
      <c r="I114" s="278" t="s">
        <v>1891</v>
      </c>
      <c r="J114" s="278">
        <v>120</v>
      </c>
      <c r="K114" s="290"/>
    </row>
    <row r="115" spans="2:11" s="1" customFormat="1" ht="15" customHeight="1" x14ac:dyDescent="0.2">
      <c r="B115" s="301"/>
      <c r="C115" s="278" t="s">
        <v>42</v>
      </c>
      <c r="D115" s="278"/>
      <c r="E115" s="278"/>
      <c r="F115" s="299" t="s">
        <v>1889</v>
      </c>
      <c r="G115" s="278"/>
      <c r="H115" s="278" t="s">
        <v>1933</v>
      </c>
      <c r="I115" s="278" t="s">
        <v>1924</v>
      </c>
      <c r="J115" s="278"/>
      <c r="K115" s="290"/>
    </row>
    <row r="116" spans="2:11" s="1" customFormat="1" ht="15" customHeight="1" x14ac:dyDescent="0.2">
      <c r="B116" s="301"/>
      <c r="C116" s="278" t="s">
        <v>52</v>
      </c>
      <c r="D116" s="278"/>
      <c r="E116" s="278"/>
      <c r="F116" s="299" t="s">
        <v>1889</v>
      </c>
      <c r="G116" s="278"/>
      <c r="H116" s="278" t="s">
        <v>1934</v>
      </c>
      <c r="I116" s="278" t="s">
        <v>1924</v>
      </c>
      <c r="J116" s="278"/>
      <c r="K116" s="290"/>
    </row>
    <row r="117" spans="2:11" s="1" customFormat="1" ht="15" customHeight="1" x14ac:dyDescent="0.2">
      <c r="B117" s="301"/>
      <c r="C117" s="278" t="s">
        <v>61</v>
      </c>
      <c r="D117" s="278"/>
      <c r="E117" s="278"/>
      <c r="F117" s="299" t="s">
        <v>1889</v>
      </c>
      <c r="G117" s="278"/>
      <c r="H117" s="278" t="s">
        <v>1935</v>
      </c>
      <c r="I117" s="278" t="s">
        <v>1936</v>
      </c>
      <c r="J117" s="278"/>
      <c r="K117" s="290"/>
    </row>
    <row r="118" spans="2:11" s="1" customFormat="1" ht="15" customHeight="1" x14ac:dyDescent="0.2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pans="2:11" s="1" customFormat="1" ht="18.75" customHeight="1" x14ac:dyDescent="0.2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pans="2:11" s="1" customFormat="1" ht="18.75" customHeight="1" x14ac:dyDescent="0.2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pans="2:11" s="1" customFormat="1" ht="7.5" customHeight="1" x14ac:dyDescent="0.2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pans="2:11" s="1" customFormat="1" ht="45" customHeight="1" x14ac:dyDescent="0.2">
      <c r="B122" s="317"/>
      <c r="C122" s="399" t="s">
        <v>1937</v>
      </c>
      <c r="D122" s="399"/>
      <c r="E122" s="399"/>
      <c r="F122" s="399"/>
      <c r="G122" s="399"/>
      <c r="H122" s="399"/>
      <c r="I122" s="399"/>
      <c r="J122" s="399"/>
      <c r="K122" s="318"/>
    </row>
    <row r="123" spans="2:11" s="1" customFormat="1" ht="17.25" customHeight="1" x14ac:dyDescent="0.2">
      <c r="B123" s="319"/>
      <c r="C123" s="291" t="s">
        <v>1883</v>
      </c>
      <c r="D123" s="291"/>
      <c r="E123" s="291"/>
      <c r="F123" s="291" t="s">
        <v>1884</v>
      </c>
      <c r="G123" s="292"/>
      <c r="H123" s="291" t="s">
        <v>58</v>
      </c>
      <c r="I123" s="291" t="s">
        <v>61</v>
      </c>
      <c r="J123" s="291" t="s">
        <v>1885</v>
      </c>
      <c r="K123" s="320"/>
    </row>
    <row r="124" spans="2:11" s="1" customFormat="1" ht="17.25" customHeight="1" x14ac:dyDescent="0.2">
      <c r="B124" s="319"/>
      <c r="C124" s="293" t="s">
        <v>1886</v>
      </c>
      <c r="D124" s="293"/>
      <c r="E124" s="293"/>
      <c r="F124" s="294" t="s">
        <v>1887</v>
      </c>
      <c r="G124" s="295"/>
      <c r="H124" s="293"/>
      <c r="I124" s="293"/>
      <c r="J124" s="293" t="s">
        <v>1888</v>
      </c>
      <c r="K124" s="320"/>
    </row>
    <row r="125" spans="2:11" s="1" customFormat="1" ht="5.25" customHeight="1" x14ac:dyDescent="0.2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pans="2:11" s="1" customFormat="1" ht="15" customHeight="1" x14ac:dyDescent="0.2">
      <c r="B126" s="321"/>
      <c r="C126" s="278" t="s">
        <v>1892</v>
      </c>
      <c r="D126" s="298"/>
      <c r="E126" s="298"/>
      <c r="F126" s="299" t="s">
        <v>1889</v>
      </c>
      <c r="G126" s="278"/>
      <c r="H126" s="278" t="s">
        <v>1929</v>
      </c>
      <c r="I126" s="278" t="s">
        <v>1891</v>
      </c>
      <c r="J126" s="278">
        <v>120</v>
      </c>
      <c r="K126" s="324"/>
    </row>
    <row r="127" spans="2:11" s="1" customFormat="1" ht="15" customHeight="1" x14ac:dyDescent="0.2">
      <c r="B127" s="321"/>
      <c r="C127" s="278" t="s">
        <v>1938</v>
      </c>
      <c r="D127" s="278"/>
      <c r="E127" s="278"/>
      <c r="F127" s="299" t="s">
        <v>1889</v>
      </c>
      <c r="G127" s="278"/>
      <c r="H127" s="278" t="s">
        <v>1939</v>
      </c>
      <c r="I127" s="278" t="s">
        <v>1891</v>
      </c>
      <c r="J127" s="278" t="s">
        <v>1940</v>
      </c>
      <c r="K127" s="324"/>
    </row>
    <row r="128" spans="2:11" s="1" customFormat="1" ht="15" customHeight="1" x14ac:dyDescent="0.2">
      <c r="B128" s="321"/>
      <c r="C128" s="278" t="s">
        <v>1837</v>
      </c>
      <c r="D128" s="278"/>
      <c r="E128" s="278"/>
      <c r="F128" s="299" t="s">
        <v>1889</v>
      </c>
      <c r="G128" s="278"/>
      <c r="H128" s="278" t="s">
        <v>1941</v>
      </c>
      <c r="I128" s="278" t="s">
        <v>1891</v>
      </c>
      <c r="J128" s="278" t="s">
        <v>1940</v>
      </c>
      <c r="K128" s="324"/>
    </row>
    <row r="129" spans="2:11" s="1" customFormat="1" ht="15" customHeight="1" x14ac:dyDescent="0.2">
      <c r="B129" s="321"/>
      <c r="C129" s="278" t="s">
        <v>1900</v>
      </c>
      <c r="D129" s="278"/>
      <c r="E129" s="278"/>
      <c r="F129" s="299" t="s">
        <v>1895</v>
      </c>
      <c r="G129" s="278"/>
      <c r="H129" s="278" t="s">
        <v>1901</v>
      </c>
      <c r="I129" s="278" t="s">
        <v>1891</v>
      </c>
      <c r="J129" s="278">
        <v>15</v>
      </c>
      <c r="K129" s="324"/>
    </row>
    <row r="130" spans="2:11" s="1" customFormat="1" ht="15" customHeight="1" x14ac:dyDescent="0.2">
      <c r="B130" s="321"/>
      <c r="C130" s="302" t="s">
        <v>1902</v>
      </c>
      <c r="D130" s="302"/>
      <c r="E130" s="302"/>
      <c r="F130" s="303" t="s">
        <v>1895</v>
      </c>
      <c r="G130" s="302"/>
      <c r="H130" s="302" t="s">
        <v>1903</v>
      </c>
      <c r="I130" s="302" t="s">
        <v>1891</v>
      </c>
      <c r="J130" s="302">
        <v>15</v>
      </c>
      <c r="K130" s="324"/>
    </row>
    <row r="131" spans="2:11" s="1" customFormat="1" ht="15" customHeight="1" x14ac:dyDescent="0.2">
      <c r="B131" s="321"/>
      <c r="C131" s="302" t="s">
        <v>1904</v>
      </c>
      <c r="D131" s="302"/>
      <c r="E131" s="302"/>
      <c r="F131" s="303" t="s">
        <v>1895</v>
      </c>
      <c r="G131" s="302"/>
      <c r="H131" s="302" t="s">
        <v>1905</v>
      </c>
      <c r="I131" s="302" t="s">
        <v>1891</v>
      </c>
      <c r="J131" s="302">
        <v>20</v>
      </c>
      <c r="K131" s="324"/>
    </row>
    <row r="132" spans="2:11" s="1" customFormat="1" ht="15" customHeight="1" x14ac:dyDescent="0.2">
      <c r="B132" s="321"/>
      <c r="C132" s="302" t="s">
        <v>1906</v>
      </c>
      <c r="D132" s="302"/>
      <c r="E132" s="302"/>
      <c r="F132" s="303" t="s">
        <v>1895</v>
      </c>
      <c r="G132" s="302"/>
      <c r="H132" s="302" t="s">
        <v>1907</v>
      </c>
      <c r="I132" s="302" t="s">
        <v>1891</v>
      </c>
      <c r="J132" s="302">
        <v>20</v>
      </c>
      <c r="K132" s="324"/>
    </row>
    <row r="133" spans="2:11" s="1" customFormat="1" ht="15" customHeight="1" x14ac:dyDescent="0.2">
      <c r="B133" s="321"/>
      <c r="C133" s="278" t="s">
        <v>1894</v>
      </c>
      <c r="D133" s="278"/>
      <c r="E133" s="278"/>
      <c r="F133" s="299" t="s">
        <v>1895</v>
      </c>
      <c r="G133" s="278"/>
      <c r="H133" s="278" t="s">
        <v>1929</v>
      </c>
      <c r="I133" s="278" t="s">
        <v>1891</v>
      </c>
      <c r="J133" s="278">
        <v>50</v>
      </c>
      <c r="K133" s="324"/>
    </row>
    <row r="134" spans="2:11" s="1" customFormat="1" ht="15" customHeight="1" x14ac:dyDescent="0.2">
      <c r="B134" s="321"/>
      <c r="C134" s="278" t="s">
        <v>1908</v>
      </c>
      <c r="D134" s="278"/>
      <c r="E134" s="278"/>
      <c r="F134" s="299" t="s">
        <v>1895</v>
      </c>
      <c r="G134" s="278"/>
      <c r="H134" s="278" t="s">
        <v>1929</v>
      </c>
      <c r="I134" s="278" t="s">
        <v>1891</v>
      </c>
      <c r="J134" s="278">
        <v>50</v>
      </c>
      <c r="K134" s="324"/>
    </row>
    <row r="135" spans="2:11" s="1" customFormat="1" ht="15" customHeight="1" x14ac:dyDescent="0.2">
      <c r="B135" s="321"/>
      <c r="C135" s="278" t="s">
        <v>1914</v>
      </c>
      <c r="D135" s="278"/>
      <c r="E135" s="278"/>
      <c r="F135" s="299" t="s">
        <v>1895</v>
      </c>
      <c r="G135" s="278"/>
      <c r="H135" s="278" t="s">
        <v>1929</v>
      </c>
      <c r="I135" s="278" t="s">
        <v>1891</v>
      </c>
      <c r="J135" s="278">
        <v>50</v>
      </c>
      <c r="K135" s="324"/>
    </row>
    <row r="136" spans="2:11" s="1" customFormat="1" ht="15" customHeight="1" x14ac:dyDescent="0.2">
      <c r="B136" s="321"/>
      <c r="C136" s="278" t="s">
        <v>1916</v>
      </c>
      <c r="D136" s="278"/>
      <c r="E136" s="278"/>
      <c r="F136" s="299" t="s">
        <v>1895</v>
      </c>
      <c r="G136" s="278"/>
      <c r="H136" s="278" t="s">
        <v>1929</v>
      </c>
      <c r="I136" s="278" t="s">
        <v>1891</v>
      </c>
      <c r="J136" s="278">
        <v>50</v>
      </c>
      <c r="K136" s="324"/>
    </row>
    <row r="137" spans="2:11" s="1" customFormat="1" ht="15" customHeight="1" x14ac:dyDescent="0.2">
      <c r="B137" s="321"/>
      <c r="C137" s="278" t="s">
        <v>1917</v>
      </c>
      <c r="D137" s="278"/>
      <c r="E137" s="278"/>
      <c r="F137" s="299" t="s">
        <v>1895</v>
      </c>
      <c r="G137" s="278"/>
      <c r="H137" s="278" t="s">
        <v>1942</v>
      </c>
      <c r="I137" s="278" t="s">
        <v>1891</v>
      </c>
      <c r="J137" s="278">
        <v>255</v>
      </c>
      <c r="K137" s="324"/>
    </row>
    <row r="138" spans="2:11" s="1" customFormat="1" ht="15" customHeight="1" x14ac:dyDescent="0.2">
      <c r="B138" s="321"/>
      <c r="C138" s="278" t="s">
        <v>1919</v>
      </c>
      <c r="D138" s="278"/>
      <c r="E138" s="278"/>
      <c r="F138" s="299" t="s">
        <v>1889</v>
      </c>
      <c r="G138" s="278"/>
      <c r="H138" s="278" t="s">
        <v>1943</v>
      </c>
      <c r="I138" s="278" t="s">
        <v>1921</v>
      </c>
      <c r="J138" s="278"/>
      <c r="K138" s="324"/>
    </row>
    <row r="139" spans="2:11" s="1" customFormat="1" ht="15" customHeight="1" x14ac:dyDescent="0.2">
      <c r="B139" s="321"/>
      <c r="C139" s="278" t="s">
        <v>1922</v>
      </c>
      <c r="D139" s="278"/>
      <c r="E139" s="278"/>
      <c r="F139" s="299" t="s">
        <v>1889</v>
      </c>
      <c r="G139" s="278"/>
      <c r="H139" s="278" t="s">
        <v>1944</v>
      </c>
      <c r="I139" s="278" t="s">
        <v>1924</v>
      </c>
      <c r="J139" s="278"/>
      <c r="K139" s="324"/>
    </row>
    <row r="140" spans="2:11" s="1" customFormat="1" ht="15" customHeight="1" x14ac:dyDescent="0.2">
      <c r="B140" s="321"/>
      <c r="C140" s="278" t="s">
        <v>1925</v>
      </c>
      <c r="D140" s="278"/>
      <c r="E140" s="278"/>
      <c r="F140" s="299" t="s">
        <v>1889</v>
      </c>
      <c r="G140" s="278"/>
      <c r="H140" s="278" t="s">
        <v>1925</v>
      </c>
      <c r="I140" s="278" t="s">
        <v>1924</v>
      </c>
      <c r="J140" s="278"/>
      <c r="K140" s="324"/>
    </row>
    <row r="141" spans="2:11" s="1" customFormat="1" ht="15" customHeight="1" x14ac:dyDescent="0.2">
      <c r="B141" s="321"/>
      <c r="C141" s="278" t="s">
        <v>42</v>
      </c>
      <c r="D141" s="278"/>
      <c r="E141" s="278"/>
      <c r="F141" s="299" t="s">
        <v>1889</v>
      </c>
      <c r="G141" s="278"/>
      <c r="H141" s="278" t="s">
        <v>1945</v>
      </c>
      <c r="I141" s="278" t="s">
        <v>1924</v>
      </c>
      <c r="J141" s="278"/>
      <c r="K141" s="324"/>
    </row>
    <row r="142" spans="2:11" s="1" customFormat="1" ht="15" customHeight="1" x14ac:dyDescent="0.2">
      <c r="B142" s="321"/>
      <c r="C142" s="278" t="s">
        <v>1946</v>
      </c>
      <c r="D142" s="278"/>
      <c r="E142" s="278"/>
      <c r="F142" s="299" t="s">
        <v>1889</v>
      </c>
      <c r="G142" s="278"/>
      <c r="H142" s="278" t="s">
        <v>1947</v>
      </c>
      <c r="I142" s="278" t="s">
        <v>1924</v>
      </c>
      <c r="J142" s="278"/>
      <c r="K142" s="324"/>
    </row>
    <row r="143" spans="2:11" s="1" customFormat="1" ht="15" customHeight="1" x14ac:dyDescent="0.2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pans="2:11" s="1" customFormat="1" ht="18.75" customHeight="1" x14ac:dyDescent="0.2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pans="2:11" s="1" customFormat="1" ht="18.75" customHeight="1" x14ac:dyDescent="0.2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pans="2:11" s="1" customFormat="1" ht="7.5" customHeight="1" x14ac:dyDescent="0.2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pans="2:11" s="1" customFormat="1" ht="45" customHeight="1" x14ac:dyDescent="0.2">
      <c r="B147" s="289"/>
      <c r="C147" s="401" t="s">
        <v>1948</v>
      </c>
      <c r="D147" s="401"/>
      <c r="E147" s="401"/>
      <c r="F147" s="401"/>
      <c r="G147" s="401"/>
      <c r="H147" s="401"/>
      <c r="I147" s="401"/>
      <c r="J147" s="401"/>
      <c r="K147" s="290"/>
    </row>
    <row r="148" spans="2:11" s="1" customFormat="1" ht="17.25" customHeight="1" x14ac:dyDescent="0.2">
      <c r="B148" s="289"/>
      <c r="C148" s="291" t="s">
        <v>1883</v>
      </c>
      <c r="D148" s="291"/>
      <c r="E148" s="291"/>
      <c r="F148" s="291" t="s">
        <v>1884</v>
      </c>
      <c r="G148" s="292"/>
      <c r="H148" s="291" t="s">
        <v>58</v>
      </c>
      <c r="I148" s="291" t="s">
        <v>61</v>
      </c>
      <c r="J148" s="291" t="s">
        <v>1885</v>
      </c>
      <c r="K148" s="290"/>
    </row>
    <row r="149" spans="2:11" s="1" customFormat="1" ht="17.25" customHeight="1" x14ac:dyDescent="0.2">
      <c r="B149" s="289"/>
      <c r="C149" s="293" t="s">
        <v>1886</v>
      </c>
      <c r="D149" s="293"/>
      <c r="E149" s="293"/>
      <c r="F149" s="294" t="s">
        <v>1887</v>
      </c>
      <c r="G149" s="295"/>
      <c r="H149" s="293"/>
      <c r="I149" s="293"/>
      <c r="J149" s="293" t="s">
        <v>1888</v>
      </c>
      <c r="K149" s="290"/>
    </row>
    <row r="150" spans="2:11" s="1" customFormat="1" ht="5.25" customHeight="1" x14ac:dyDescent="0.2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pans="2:11" s="1" customFormat="1" ht="15" customHeight="1" x14ac:dyDescent="0.2">
      <c r="B151" s="301"/>
      <c r="C151" s="328" t="s">
        <v>1892</v>
      </c>
      <c r="D151" s="278"/>
      <c r="E151" s="278"/>
      <c r="F151" s="329" t="s">
        <v>1889</v>
      </c>
      <c r="G151" s="278"/>
      <c r="H151" s="328" t="s">
        <v>1929</v>
      </c>
      <c r="I151" s="328" t="s">
        <v>1891</v>
      </c>
      <c r="J151" s="328">
        <v>120</v>
      </c>
      <c r="K151" s="324"/>
    </row>
    <row r="152" spans="2:11" s="1" customFormat="1" ht="15" customHeight="1" x14ac:dyDescent="0.2">
      <c r="B152" s="301"/>
      <c r="C152" s="328" t="s">
        <v>1938</v>
      </c>
      <c r="D152" s="278"/>
      <c r="E152" s="278"/>
      <c r="F152" s="329" t="s">
        <v>1889</v>
      </c>
      <c r="G152" s="278"/>
      <c r="H152" s="328" t="s">
        <v>1949</v>
      </c>
      <c r="I152" s="328" t="s">
        <v>1891</v>
      </c>
      <c r="J152" s="328" t="s">
        <v>1940</v>
      </c>
      <c r="K152" s="324"/>
    </row>
    <row r="153" spans="2:11" s="1" customFormat="1" ht="15" customHeight="1" x14ac:dyDescent="0.2">
      <c r="B153" s="301"/>
      <c r="C153" s="328" t="s">
        <v>1837</v>
      </c>
      <c r="D153" s="278"/>
      <c r="E153" s="278"/>
      <c r="F153" s="329" t="s">
        <v>1889</v>
      </c>
      <c r="G153" s="278"/>
      <c r="H153" s="328" t="s">
        <v>1950</v>
      </c>
      <c r="I153" s="328" t="s">
        <v>1891</v>
      </c>
      <c r="J153" s="328" t="s">
        <v>1940</v>
      </c>
      <c r="K153" s="324"/>
    </row>
    <row r="154" spans="2:11" s="1" customFormat="1" ht="15" customHeight="1" x14ac:dyDescent="0.2">
      <c r="B154" s="301"/>
      <c r="C154" s="328" t="s">
        <v>1894</v>
      </c>
      <c r="D154" s="278"/>
      <c r="E154" s="278"/>
      <c r="F154" s="329" t="s">
        <v>1895</v>
      </c>
      <c r="G154" s="278"/>
      <c r="H154" s="328" t="s">
        <v>1929</v>
      </c>
      <c r="I154" s="328" t="s">
        <v>1891</v>
      </c>
      <c r="J154" s="328">
        <v>50</v>
      </c>
      <c r="K154" s="324"/>
    </row>
    <row r="155" spans="2:11" s="1" customFormat="1" ht="15" customHeight="1" x14ac:dyDescent="0.2">
      <c r="B155" s="301"/>
      <c r="C155" s="328" t="s">
        <v>1897</v>
      </c>
      <c r="D155" s="278"/>
      <c r="E155" s="278"/>
      <c r="F155" s="329" t="s">
        <v>1889</v>
      </c>
      <c r="G155" s="278"/>
      <c r="H155" s="328" t="s">
        <v>1929</v>
      </c>
      <c r="I155" s="328" t="s">
        <v>1899</v>
      </c>
      <c r="J155" s="328"/>
      <c r="K155" s="324"/>
    </row>
    <row r="156" spans="2:11" s="1" customFormat="1" ht="15" customHeight="1" x14ac:dyDescent="0.2">
      <c r="B156" s="301"/>
      <c r="C156" s="328" t="s">
        <v>1908</v>
      </c>
      <c r="D156" s="278"/>
      <c r="E156" s="278"/>
      <c r="F156" s="329" t="s">
        <v>1895</v>
      </c>
      <c r="G156" s="278"/>
      <c r="H156" s="328" t="s">
        <v>1929</v>
      </c>
      <c r="I156" s="328" t="s">
        <v>1891</v>
      </c>
      <c r="J156" s="328">
        <v>50</v>
      </c>
      <c r="K156" s="324"/>
    </row>
    <row r="157" spans="2:11" s="1" customFormat="1" ht="15" customHeight="1" x14ac:dyDescent="0.2">
      <c r="B157" s="301"/>
      <c r="C157" s="328" t="s">
        <v>1916</v>
      </c>
      <c r="D157" s="278"/>
      <c r="E157" s="278"/>
      <c r="F157" s="329" t="s">
        <v>1895</v>
      </c>
      <c r="G157" s="278"/>
      <c r="H157" s="328" t="s">
        <v>1929</v>
      </c>
      <c r="I157" s="328" t="s">
        <v>1891</v>
      </c>
      <c r="J157" s="328">
        <v>50</v>
      </c>
      <c r="K157" s="324"/>
    </row>
    <row r="158" spans="2:11" s="1" customFormat="1" ht="15" customHeight="1" x14ac:dyDescent="0.2">
      <c r="B158" s="301"/>
      <c r="C158" s="328" t="s">
        <v>1914</v>
      </c>
      <c r="D158" s="278"/>
      <c r="E158" s="278"/>
      <c r="F158" s="329" t="s">
        <v>1895</v>
      </c>
      <c r="G158" s="278"/>
      <c r="H158" s="328" t="s">
        <v>1929</v>
      </c>
      <c r="I158" s="328" t="s">
        <v>1891</v>
      </c>
      <c r="J158" s="328">
        <v>50</v>
      </c>
      <c r="K158" s="324"/>
    </row>
    <row r="159" spans="2:11" s="1" customFormat="1" ht="15" customHeight="1" x14ac:dyDescent="0.2">
      <c r="B159" s="301"/>
      <c r="C159" s="328" t="s">
        <v>98</v>
      </c>
      <c r="D159" s="278"/>
      <c r="E159" s="278"/>
      <c r="F159" s="329" t="s">
        <v>1889</v>
      </c>
      <c r="G159" s="278"/>
      <c r="H159" s="328" t="s">
        <v>1951</v>
      </c>
      <c r="I159" s="328" t="s">
        <v>1891</v>
      </c>
      <c r="J159" s="328" t="s">
        <v>1952</v>
      </c>
      <c r="K159" s="324"/>
    </row>
    <row r="160" spans="2:11" s="1" customFormat="1" ht="15" customHeight="1" x14ac:dyDescent="0.2">
      <c r="B160" s="301"/>
      <c r="C160" s="328" t="s">
        <v>1953</v>
      </c>
      <c r="D160" s="278"/>
      <c r="E160" s="278"/>
      <c r="F160" s="329" t="s">
        <v>1889</v>
      </c>
      <c r="G160" s="278"/>
      <c r="H160" s="328" t="s">
        <v>1954</v>
      </c>
      <c r="I160" s="328" t="s">
        <v>1924</v>
      </c>
      <c r="J160" s="328"/>
      <c r="K160" s="324"/>
    </row>
    <row r="161" spans="2:11" s="1" customFormat="1" ht="15" customHeight="1" x14ac:dyDescent="0.2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pans="2:11" s="1" customFormat="1" ht="18.75" customHeight="1" x14ac:dyDescent="0.2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pans="2:11" s="1" customFormat="1" ht="18.75" customHeight="1" x14ac:dyDescent="0.2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pans="2:11" s="1" customFormat="1" ht="7.5" customHeight="1" x14ac:dyDescent="0.2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pans="2:11" s="1" customFormat="1" ht="45" customHeight="1" x14ac:dyDescent="0.2">
      <c r="B165" s="270"/>
      <c r="C165" s="399" t="s">
        <v>1955</v>
      </c>
      <c r="D165" s="399"/>
      <c r="E165" s="399"/>
      <c r="F165" s="399"/>
      <c r="G165" s="399"/>
      <c r="H165" s="399"/>
      <c r="I165" s="399"/>
      <c r="J165" s="399"/>
      <c r="K165" s="271"/>
    </row>
    <row r="166" spans="2:11" s="1" customFormat="1" ht="17.25" customHeight="1" x14ac:dyDescent="0.2">
      <c r="B166" s="270"/>
      <c r="C166" s="291" t="s">
        <v>1883</v>
      </c>
      <c r="D166" s="291"/>
      <c r="E166" s="291"/>
      <c r="F166" s="291" t="s">
        <v>1884</v>
      </c>
      <c r="G166" s="333"/>
      <c r="H166" s="334" t="s">
        <v>58</v>
      </c>
      <c r="I166" s="334" t="s">
        <v>61</v>
      </c>
      <c r="J166" s="291" t="s">
        <v>1885</v>
      </c>
      <c r="K166" s="271"/>
    </row>
    <row r="167" spans="2:11" s="1" customFormat="1" ht="17.25" customHeight="1" x14ac:dyDescent="0.2">
      <c r="B167" s="272"/>
      <c r="C167" s="293" t="s">
        <v>1886</v>
      </c>
      <c r="D167" s="293"/>
      <c r="E167" s="293"/>
      <c r="F167" s="294" t="s">
        <v>1887</v>
      </c>
      <c r="G167" s="335"/>
      <c r="H167" s="336"/>
      <c r="I167" s="336"/>
      <c r="J167" s="293" t="s">
        <v>1888</v>
      </c>
      <c r="K167" s="273"/>
    </row>
    <row r="168" spans="2:11" s="1" customFormat="1" ht="5.25" customHeight="1" x14ac:dyDescent="0.2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pans="2:11" s="1" customFormat="1" ht="15" customHeight="1" x14ac:dyDescent="0.2">
      <c r="B169" s="301"/>
      <c r="C169" s="278" t="s">
        <v>1892</v>
      </c>
      <c r="D169" s="278"/>
      <c r="E169" s="278"/>
      <c r="F169" s="299" t="s">
        <v>1889</v>
      </c>
      <c r="G169" s="278"/>
      <c r="H169" s="278" t="s">
        <v>1929</v>
      </c>
      <c r="I169" s="278" t="s">
        <v>1891</v>
      </c>
      <c r="J169" s="278">
        <v>120</v>
      </c>
      <c r="K169" s="324"/>
    </row>
    <row r="170" spans="2:11" s="1" customFormat="1" ht="15" customHeight="1" x14ac:dyDescent="0.2">
      <c r="B170" s="301"/>
      <c r="C170" s="278" t="s">
        <v>1938</v>
      </c>
      <c r="D170" s="278"/>
      <c r="E170" s="278"/>
      <c r="F170" s="299" t="s">
        <v>1889</v>
      </c>
      <c r="G170" s="278"/>
      <c r="H170" s="278" t="s">
        <v>1939</v>
      </c>
      <c r="I170" s="278" t="s">
        <v>1891</v>
      </c>
      <c r="J170" s="278" t="s">
        <v>1940</v>
      </c>
      <c r="K170" s="324"/>
    </row>
    <row r="171" spans="2:11" s="1" customFormat="1" ht="15" customHeight="1" x14ac:dyDescent="0.2">
      <c r="B171" s="301"/>
      <c r="C171" s="278" t="s">
        <v>1837</v>
      </c>
      <c r="D171" s="278"/>
      <c r="E171" s="278"/>
      <c r="F171" s="299" t="s">
        <v>1889</v>
      </c>
      <c r="G171" s="278"/>
      <c r="H171" s="278" t="s">
        <v>1956</v>
      </c>
      <c r="I171" s="278" t="s">
        <v>1891</v>
      </c>
      <c r="J171" s="278" t="s">
        <v>1940</v>
      </c>
      <c r="K171" s="324"/>
    </row>
    <row r="172" spans="2:11" s="1" customFormat="1" ht="15" customHeight="1" x14ac:dyDescent="0.2">
      <c r="B172" s="301"/>
      <c r="C172" s="278" t="s">
        <v>1894</v>
      </c>
      <c r="D172" s="278"/>
      <c r="E172" s="278"/>
      <c r="F172" s="299" t="s">
        <v>1895</v>
      </c>
      <c r="G172" s="278"/>
      <c r="H172" s="278" t="s">
        <v>1956</v>
      </c>
      <c r="I172" s="278" t="s">
        <v>1891</v>
      </c>
      <c r="J172" s="278">
        <v>50</v>
      </c>
      <c r="K172" s="324"/>
    </row>
    <row r="173" spans="2:11" s="1" customFormat="1" ht="15" customHeight="1" x14ac:dyDescent="0.2">
      <c r="B173" s="301"/>
      <c r="C173" s="278" t="s">
        <v>1897</v>
      </c>
      <c r="D173" s="278"/>
      <c r="E173" s="278"/>
      <c r="F173" s="299" t="s">
        <v>1889</v>
      </c>
      <c r="G173" s="278"/>
      <c r="H173" s="278" t="s">
        <v>1956</v>
      </c>
      <c r="I173" s="278" t="s">
        <v>1899</v>
      </c>
      <c r="J173" s="278"/>
      <c r="K173" s="324"/>
    </row>
    <row r="174" spans="2:11" s="1" customFormat="1" ht="15" customHeight="1" x14ac:dyDescent="0.2">
      <c r="B174" s="301"/>
      <c r="C174" s="278" t="s">
        <v>1908</v>
      </c>
      <c r="D174" s="278"/>
      <c r="E174" s="278"/>
      <c r="F174" s="299" t="s">
        <v>1895</v>
      </c>
      <c r="G174" s="278"/>
      <c r="H174" s="278" t="s">
        <v>1956</v>
      </c>
      <c r="I174" s="278" t="s">
        <v>1891</v>
      </c>
      <c r="J174" s="278">
        <v>50</v>
      </c>
      <c r="K174" s="324"/>
    </row>
    <row r="175" spans="2:11" s="1" customFormat="1" ht="15" customHeight="1" x14ac:dyDescent="0.2">
      <c r="B175" s="301"/>
      <c r="C175" s="278" t="s">
        <v>1916</v>
      </c>
      <c r="D175" s="278"/>
      <c r="E175" s="278"/>
      <c r="F175" s="299" t="s">
        <v>1895</v>
      </c>
      <c r="G175" s="278"/>
      <c r="H175" s="278" t="s">
        <v>1956</v>
      </c>
      <c r="I175" s="278" t="s">
        <v>1891</v>
      </c>
      <c r="J175" s="278">
        <v>50</v>
      </c>
      <c r="K175" s="324"/>
    </row>
    <row r="176" spans="2:11" s="1" customFormat="1" ht="15" customHeight="1" x14ac:dyDescent="0.2">
      <c r="B176" s="301"/>
      <c r="C176" s="278" t="s">
        <v>1914</v>
      </c>
      <c r="D176" s="278"/>
      <c r="E176" s="278"/>
      <c r="F176" s="299" t="s">
        <v>1895</v>
      </c>
      <c r="G176" s="278"/>
      <c r="H176" s="278" t="s">
        <v>1956</v>
      </c>
      <c r="I176" s="278" t="s">
        <v>1891</v>
      </c>
      <c r="J176" s="278">
        <v>50</v>
      </c>
      <c r="K176" s="324"/>
    </row>
    <row r="177" spans="2:11" s="1" customFormat="1" ht="15" customHeight="1" x14ac:dyDescent="0.2">
      <c r="B177" s="301"/>
      <c r="C177" s="278" t="s">
        <v>117</v>
      </c>
      <c r="D177" s="278"/>
      <c r="E177" s="278"/>
      <c r="F177" s="299" t="s">
        <v>1889</v>
      </c>
      <c r="G177" s="278"/>
      <c r="H177" s="278" t="s">
        <v>1957</v>
      </c>
      <c r="I177" s="278" t="s">
        <v>1958</v>
      </c>
      <c r="J177" s="278"/>
      <c r="K177" s="324"/>
    </row>
    <row r="178" spans="2:11" s="1" customFormat="1" ht="15" customHeight="1" x14ac:dyDescent="0.2">
      <c r="B178" s="301"/>
      <c r="C178" s="278" t="s">
        <v>61</v>
      </c>
      <c r="D178" s="278"/>
      <c r="E178" s="278"/>
      <c r="F178" s="299" t="s">
        <v>1889</v>
      </c>
      <c r="G178" s="278"/>
      <c r="H178" s="278" t="s">
        <v>1959</v>
      </c>
      <c r="I178" s="278" t="s">
        <v>1960</v>
      </c>
      <c r="J178" s="278">
        <v>1</v>
      </c>
      <c r="K178" s="324"/>
    </row>
    <row r="179" spans="2:11" s="1" customFormat="1" ht="15" customHeight="1" x14ac:dyDescent="0.2">
      <c r="B179" s="301"/>
      <c r="C179" s="278" t="s">
        <v>57</v>
      </c>
      <c r="D179" s="278"/>
      <c r="E179" s="278"/>
      <c r="F179" s="299" t="s">
        <v>1889</v>
      </c>
      <c r="G179" s="278"/>
      <c r="H179" s="278" t="s">
        <v>1961</v>
      </c>
      <c r="I179" s="278" t="s">
        <v>1891</v>
      </c>
      <c r="J179" s="278">
        <v>20</v>
      </c>
      <c r="K179" s="324"/>
    </row>
    <row r="180" spans="2:11" s="1" customFormat="1" ht="15" customHeight="1" x14ac:dyDescent="0.2">
      <c r="B180" s="301"/>
      <c r="C180" s="278" t="s">
        <v>58</v>
      </c>
      <c r="D180" s="278"/>
      <c r="E180" s="278"/>
      <c r="F180" s="299" t="s">
        <v>1889</v>
      </c>
      <c r="G180" s="278"/>
      <c r="H180" s="278" t="s">
        <v>1962</v>
      </c>
      <c r="I180" s="278" t="s">
        <v>1891</v>
      </c>
      <c r="J180" s="278">
        <v>255</v>
      </c>
      <c r="K180" s="324"/>
    </row>
    <row r="181" spans="2:11" s="1" customFormat="1" ht="15" customHeight="1" x14ac:dyDescent="0.2">
      <c r="B181" s="301"/>
      <c r="C181" s="278" t="s">
        <v>118</v>
      </c>
      <c r="D181" s="278"/>
      <c r="E181" s="278"/>
      <c r="F181" s="299" t="s">
        <v>1889</v>
      </c>
      <c r="G181" s="278"/>
      <c r="H181" s="278" t="s">
        <v>1853</v>
      </c>
      <c r="I181" s="278" t="s">
        <v>1891</v>
      </c>
      <c r="J181" s="278">
        <v>10</v>
      </c>
      <c r="K181" s="324"/>
    </row>
    <row r="182" spans="2:11" s="1" customFormat="1" ht="15" customHeight="1" x14ac:dyDescent="0.2">
      <c r="B182" s="301"/>
      <c r="C182" s="278" t="s">
        <v>119</v>
      </c>
      <c r="D182" s="278"/>
      <c r="E182" s="278"/>
      <c r="F182" s="299" t="s">
        <v>1889</v>
      </c>
      <c r="G182" s="278"/>
      <c r="H182" s="278" t="s">
        <v>1963</v>
      </c>
      <c r="I182" s="278" t="s">
        <v>1924</v>
      </c>
      <c r="J182" s="278"/>
      <c r="K182" s="324"/>
    </row>
    <row r="183" spans="2:11" s="1" customFormat="1" ht="15" customHeight="1" x14ac:dyDescent="0.2">
      <c r="B183" s="301"/>
      <c r="C183" s="278" t="s">
        <v>1964</v>
      </c>
      <c r="D183" s="278"/>
      <c r="E183" s="278"/>
      <c r="F183" s="299" t="s">
        <v>1889</v>
      </c>
      <c r="G183" s="278"/>
      <c r="H183" s="278" t="s">
        <v>1965</v>
      </c>
      <c r="I183" s="278" t="s">
        <v>1924</v>
      </c>
      <c r="J183" s="278"/>
      <c r="K183" s="324"/>
    </row>
    <row r="184" spans="2:11" s="1" customFormat="1" ht="15" customHeight="1" x14ac:dyDescent="0.2">
      <c r="B184" s="301"/>
      <c r="C184" s="278" t="s">
        <v>1953</v>
      </c>
      <c r="D184" s="278"/>
      <c r="E184" s="278"/>
      <c r="F184" s="299" t="s">
        <v>1889</v>
      </c>
      <c r="G184" s="278"/>
      <c r="H184" s="278" t="s">
        <v>1966</v>
      </c>
      <c r="I184" s="278" t="s">
        <v>1924</v>
      </c>
      <c r="J184" s="278"/>
      <c r="K184" s="324"/>
    </row>
    <row r="185" spans="2:11" s="1" customFormat="1" ht="15" customHeight="1" x14ac:dyDescent="0.2">
      <c r="B185" s="301"/>
      <c r="C185" s="278" t="s">
        <v>121</v>
      </c>
      <c r="D185" s="278"/>
      <c r="E185" s="278"/>
      <c r="F185" s="299" t="s">
        <v>1895</v>
      </c>
      <c r="G185" s="278"/>
      <c r="H185" s="278" t="s">
        <v>1967</v>
      </c>
      <c r="I185" s="278" t="s">
        <v>1891</v>
      </c>
      <c r="J185" s="278">
        <v>50</v>
      </c>
      <c r="K185" s="324"/>
    </row>
    <row r="186" spans="2:11" s="1" customFormat="1" ht="15" customHeight="1" x14ac:dyDescent="0.2">
      <c r="B186" s="301"/>
      <c r="C186" s="278" t="s">
        <v>1968</v>
      </c>
      <c r="D186" s="278"/>
      <c r="E186" s="278"/>
      <c r="F186" s="299" t="s">
        <v>1895</v>
      </c>
      <c r="G186" s="278"/>
      <c r="H186" s="278" t="s">
        <v>1969</v>
      </c>
      <c r="I186" s="278" t="s">
        <v>1970</v>
      </c>
      <c r="J186" s="278"/>
      <c r="K186" s="324"/>
    </row>
    <row r="187" spans="2:11" s="1" customFormat="1" ht="15" customHeight="1" x14ac:dyDescent="0.2">
      <c r="B187" s="301"/>
      <c r="C187" s="278" t="s">
        <v>1971</v>
      </c>
      <c r="D187" s="278"/>
      <c r="E187" s="278"/>
      <c r="F187" s="299" t="s">
        <v>1895</v>
      </c>
      <c r="G187" s="278"/>
      <c r="H187" s="278" t="s">
        <v>1972</v>
      </c>
      <c r="I187" s="278" t="s">
        <v>1970</v>
      </c>
      <c r="J187" s="278"/>
      <c r="K187" s="324"/>
    </row>
    <row r="188" spans="2:11" s="1" customFormat="1" ht="15" customHeight="1" x14ac:dyDescent="0.2">
      <c r="B188" s="301"/>
      <c r="C188" s="278" t="s">
        <v>1973</v>
      </c>
      <c r="D188" s="278"/>
      <c r="E188" s="278"/>
      <c r="F188" s="299" t="s">
        <v>1895</v>
      </c>
      <c r="G188" s="278"/>
      <c r="H188" s="278" t="s">
        <v>1974</v>
      </c>
      <c r="I188" s="278" t="s">
        <v>1970</v>
      </c>
      <c r="J188" s="278"/>
      <c r="K188" s="324"/>
    </row>
    <row r="189" spans="2:11" s="1" customFormat="1" ht="15" customHeight="1" x14ac:dyDescent="0.2">
      <c r="B189" s="301"/>
      <c r="C189" s="337" t="s">
        <v>1975</v>
      </c>
      <c r="D189" s="278"/>
      <c r="E189" s="278"/>
      <c r="F189" s="299" t="s">
        <v>1895</v>
      </c>
      <c r="G189" s="278"/>
      <c r="H189" s="278" t="s">
        <v>1976</v>
      </c>
      <c r="I189" s="278" t="s">
        <v>1977</v>
      </c>
      <c r="J189" s="338" t="s">
        <v>1978</v>
      </c>
      <c r="K189" s="324"/>
    </row>
    <row r="190" spans="2:11" s="1" customFormat="1" ht="15" customHeight="1" x14ac:dyDescent="0.2">
      <c r="B190" s="301"/>
      <c r="C190" s="337" t="s">
        <v>46</v>
      </c>
      <c r="D190" s="278"/>
      <c r="E190" s="278"/>
      <c r="F190" s="299" t="s">
        <v>1889</v>
      </c>
      <c r="G190" s="278"/>
      <c r="H190" s="275" t="s">
        <v>1979</v>
      </c>
      <c r="I190" s="278" t="s">
        <v>1980</v>
      </c>
      <c r="J190" s="278"/>
      <c r="K190" s="324"/>
    </row>
    <row r="191" spans="2:11" s="1" customFormat="1" ht="15" customHeight="1" x14ac:dyDescent="0.2">
      <c r="B191" s="301"/>
      <c r="C191" s="337" t="s">
        <v>1981</v>
      </c>
      <c r="D191" s="278"/>
      <c r="E191" s="278"/>
      <c r="F191" s="299" t="s">
        <v>1889</v>
      </c>
      <c r="G191" s="278"/>
      <c r="H191" s="278" t="s">
        <v>1982</v>
      </c>
      <c r="I191" s="278" t="s">
        <v>1924</v>
      </c>
      <c r="J191" s="278"/>
      <c r="K191" s="324"/>
    </row>
    <row r="192" spans="2:11" s="1" customFormat="1" ht="15" customHeight="1" x14ac:dyDescent="0.2">
      <c r="B192" s="301"/>
      <c r="C192" s="337" t="s">
        <v>1983</v>
      </c>
      <c r="D192" s="278"/>
      <c r="E192" s="278"/>
      <c r="F192" s="299" t="s">
        <v>1889</v>
      </c>
      <c r="G192" s="278"/>
      <c r="H192" s="278" t="s">
        <v>1984</v>
      </c>
      <c r="I192" s="278" t="s">
        <v>1924</v>
      </c>
      <c r="J192" s="278"/>
      <c r="K192" s="324"/>
    </row>
    <row r="193" spans="2:11" s="1" customFormat="1" ht="15" customHeight="1" x14ac:dyDescent="0.2">
      <c r="B193" s="301"/>
      <c r="C193" s="337" t="s">
        <v>1985</v>
      </c>
      <c r="D193" s="278"/>
      <c r="E193" s="278"/>
      <c r="F193" s="299" t="s">
        <v>1895</v>
      </c>
      <c r="G193" s="278"/>
      <c r="H193" s="278" t="s">
        <v>1986</v>
      </c>
      <c r="I193" s="278" t="s">
        <v>1924</v>
      </c>
      <c r="J193" s="278"/>
      <c r="K193" s="324"/>
    </row>
    <row r="194" spans="2:11" s="1" customFormat="1" ht="15" customHeight="1" x14ac:dyDescent="0.2">
      <c r="B194" s="330"/>
      <c r="C194" s="339"/>
      <c r="D194" s="310"/>
      <c r="E194" s="310"/>
      <c r="F194" s="310"/>
      <c r="G194" s="310"/>
      <c r="H194" s="310"/>
      <c r="I194" s="310"/>
      <c r="J194" s="310"/>
      <c r="K194" s="331"/>
    </row>
    <row r="195" spans="2:11" s="1" customFormat="1" ht="18.75" customHeight="1" x14ac:dyDescent="0.2">
      <c r="B195" s="312"/>
      <c r="C195" s="322"/>
      <c r="D195" s="322"/>
      <c r="E195" s="322"/>
      <c r="F195" s="332"/>
      <c r="G195" s="322"/>
      <c r="H195" s="322"/>
      <c r="I195" s="322"/>
      <c r="J195" s="322"/>
      <c r="K195" s="312"/>
    </row>
    <row r="196" spans="2:11" s="1" customFormat="1" ht="18.75" customHeight="1" x14ac:dyDescent="0.2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pans="2:11" s="1" customFormat="1" ht="18.75" customHeight="1" x14ac:dyDescent="0.2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pans="2:11" s="1" customFormat="1" ht="13.5" x14ac:dyDescent="0.2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pans="2:11" s="1" customFormat="1" ht="21" x14ac:dyDescent="0.2">
      <c r="B199" s="270"/>
      <c r="C199" s="399" t="s">
        <v>1987</v>
      </c>
      <c r="D199" s="399"/>
      <c r="E199" s="399"/>
      <c r="F199" s="399"/>
      <c r="G199" s="399"/>
      <c r="H199" s="399"/>
      <c r="I199" s="399"/>
      <c r="J199" s="399"/>
      <c r="K199" s="271"/>
    </row>
    <row r="200" spans="2:11" s="1" customFormat="1" ht="25.5" customHeight="1" x14ac:dyDescent="0.3">
      <c r="B200" s="270"/>
      <c r="C200" s="340" t="s">
        <v>1988</v>
      </c>
      <c r="D200" s="340"/>
      <c r="E200" s="340"/>
      <c r="F200" s="340" t="s">
        <v>1989</v>
      </c>
      <c r="G200" s="341"/>
      <c r="H200" s="405" t="s">
        <v>1990</v>
      </c>
      <c r="I200" s="405"/>
      <c r="J200" s="405"/>
      <c r="K200" s="271"/>
    </row>
    <row r="201" spans="2:11" s="1" customFormat="1" ht="5.25" customHeight="1" x14ac:dyDescent="0.2">
      <c r="B201" s="301"/>
      <c r="C201" s="296"/>
      <c r="D201" s="296"/>
      <c r="E201" s="296"/>
      <c r="F201" s="296"/>
      <c r="G201" s="322"/>
      <c r="H201" s="296"/>
      <c r="I201" s="296"/>
      <c r="J201" s="296"/>
      <c r="K201" s="324"/>
    </row>
    <row r="202" spans="2:11" s="1" customFormat="1" ht="15" customHeight="1" x14ac:dyDescent="0.2">
      <c r="B202" s="301"/>
      <c r="C202" s="278" t="s">
        <v>1980</v>
      </c>
      <c r="D202" s="278"/>
      <c r="E202" s="278"/>
      <c r="F202" s="299" t="s">
        <v>47</v>
      </c>
      <c r="G202" s="278"/>
      <c r="H202" s="404" t="s">
        <v>1991</v>
      </c>
      <c r="I202" s="404"/>
      <c r="J202" s="404"/>
      <c r="K202" s="324"/>
    </row>
    <row r="203" spans="2:11" s="1" customFormat="1" ht="15" customHeight="1" x14ac:dyDescent="0.2">
      <c r="B203" s="301"/>
      <c r="C203" s="278"/>
      <c r="D203" s="278"/>
      <c r="E203" s="278"/>
      <c r="F203" s="299" t="s">
        <v>48</v>
      </c>
      <c r="G203" s="278"/>
      <c r="H203" s="404" t="s">
        <v>1992</v>
      </c>
      <c r="I203" s="404"/>
      <c r="J203" s="404"/>
      <c r="K203" s="324"/>
    </row>
    <row r="204" spans="2:11" s="1" customFormat="1" ht="15" customHeight="1" x14ac:dyDescent="0.2">
      <c r="B204" s="301"/>
      <c r="C204" s="278"/>
      <c r="D204" s="278"/>
      <c r="E204" s="278"/>
      <c r="F204" s="299" t="s">
        <v>51</v>
      </c>
      <c r="G204" s="278"/>
      <c r="H204" s="404" t="s">
        <v>1993</v>
      </c>
      <c r="I204" s="404"/>
      <c r="J204" s="404"/>
      <c r="K204" s="324"/>
    </row>
    <row r="205" spans="2:11" s="1" customFormat="1" ht="15" customHeight="1" x14ac:dyDescent="0.2">
      <c r="B205" s="301"/>
      <c r="C205" s="278"/>
      <c r="D205" s="278"/>
      <c r="E205" s="278"/>
      <c r="F205" s="299" t="s">
        <v>49</v>
      </c>
      <c r="G205" s="278"/>
      <c r="H205" s="404" t="s">
        <v>1994</v>
      </c>
      <c r="I205" s="404"/>
      <c r="J205" s="404"/>
      <c r="K205" s="324"/>
    </row>
    <row r="206" spans="2:11" s="1" customFormat="1" ht="15" customHeight="1" x14ac:dyDescent="0.2">
      <c r="B206" s="301"/>
      <c r="C206" s="278"/>
      <c r="D206" s="278"/>
      <c r="E206" s="278"/>
      <c r="F206" s="299" t="s">
        <v>50</v>
      </c>
      <c r="G206" s="278"/>
      <c r="H206" s="404" t="s">
        <v>1995</v>
      </c>
      <c r="I206" s="404"/>
      <c r="J206" s="404"/>
      <c r="K206" s="324"/>
    </row>
    <row r="207" spans="2:11" s="1" customFormat="1" ht="15" customHeight="1" x14ac:dyDescent="0.2">
      <c r="B207" s="301"/>
      <c r="C207" s="278"/>
      <c r="D207" s="278"/>
      <c r="E207" s="278"/>
      <c r="F207" s="299"/>
      <c r="G207" s="278"/>
      <c r="H207" s="278"/>
      <c r="I207" s="278"/>
      <c r="J207" s="278"/>
      <c r="K207" s="324"/>
    </row>
    <row r="208" spans="2:11" s="1" customFormat="1" ht="15" customHeight="1" x14ac:dyDescent="0.2">
      <c r="B208" s="301"/>
      <c r="C208" s="278" t="s">
        <v>1936</v>
      </c>
      <c r="D208" s="278"/>
      <c r="E208" s="278"/>
      <c r="F208" s="299" t="s">
        <v>83</v>
      </c>
      <c r="G208" s="278"/>
      <c r="H208" s="404" t="s">
        <v>1996</v>
      </c>
      <c r="I208" s="404"/>
      <c r="J208" s="404"/>
      <c r="K208" s="324"/>
    </row>
    <row r="209" spans="2:11" s="1" customFormat="1" ht="15" customHeight="1" x14ac:dyDescent="0.2">
      <c r="B209" s="301"/>
      <c r="C209" s="278"/>
      <c r="D209" s="278"/>
      <c r="E209" s="278"/>
      <c r="F209" s="299" t="s">
        <v>1831</v>
      </c>
      <c r="G209" s="278"/>
      <c r="H209" s="404" t="s">
        <v>1832</v>
      </c>
      <c r="I209" s="404"/>
      <c r="J209" s="404"/>
      <c r="K209" s="324"/>
    </row>
    <row r="210" spans="2:11" s="1" customFormat="1" ht="15" customHeight="1" x14ac:dyDescent="0.2">
      <c r="B210" s="301"/>
      <c r="C210" s="278"/>
      <c r="D210" s="278"/>
      <c r="E210" s="278"/>
      <c r="F210" s="299" t="s">
        <v>1829</v>
      </c>
      <c r="G210" s="278"/>
      <c r="H210" s="404" t="s">
        <v>1997</v>
      </c>
      <c r="I210" s="404"/>
      <c r="J210" s="404"/>
      <c r="K210" s="324"/>
    </row>
    <row r="211" spans="2:11" s="1" customFormat="1" ht="15" customHeight="1" x14ac:dyDescent="0.2">
      <c r="B211" s="342"/>
      <c r="C211" s="278"/>
      <c r="D211" s="278"/>
      <c r="E211" s="278"/>
      <c r="F211" s="299" t="s">
        <v>1833</v>
      </c>
      <c r="G211" s="337"/>
      <c r="H211" s="403" t="s">
        <v>1834</v>
      </c>
      <c r="I211" s="403"/>
      <c r="J211" s="403"/>
      <c r="K211" s="343"/>
    </row>
    <row r="212" spans="2:11" s="1" customFormat="1" ht="15" customHeight="1" x14ac:dyDescent="0.2">
      <c r="B212" s="342"/>
      <c r="C212" s="278"/>
      <c r="D212" s="278"/>
      <c r="E212" s="278"/>
      <c r="F212" s="299" t="s">
        <v>1835</v>
      </c>
      <c r="G212" s="337"/>
      <c r="H212" s="403" t="s">
        <v>1998</v>
      </c>
      <c r="I212" s="403"/>
      <c r="J212" s="403"/>
      <c r="K212" s="343"/>
    </row>
    <row r="213" spans="2:11" s="1" customFormat="1" ht="15" customHeight="1" x14ac:dyDescent="0.2">
      <c r="B213" s="342"/>
      <c r="C213" s="278"/>
      <c r="D213" s="278"/>
      <c r="E213" s="278"/>
      <c r="F213" s="299"/>
      <c r="G213" s="337"/>
      <c r="H213" s="328"/>
      <c r="I213" s="328"/>
      <c r="J213" s="328"/>
      <c r="K213" s="343"/>
    </row>
    <row r="214" spans="2:11" s="1" customFormat="1" ht="15" customHeight="1" x14ac:dyDescent="0.2">
      <c r="B214" s="342"/>
      <c r="C214" s="278" t="s">
        <v>1960</v>
      </c>
      <c r="D214" s="278"/>
      <c r="E214" s="278"/>
      <c r="F214" s="299">
        <v>1</v>
      </c>
      <c r="G214" s="337"/>
      <c r="H214" s="403" t="s">
        <v>1999</v>
      </c>
      <c r="I214" s="403"/>
      <c r="J214" s="403"/>
      <c r="K214" s="343"/>
    </row>
    <row r="215" spans="2:11" s="1" customFormat="1" ht="15" customHeight="1" x14ac:dyDescent="0.2">
      <c r="B215" s="342"/>
      <c r="C215" s="278"/>
      <c r="D215" s="278"/>
      <c r="E215" s="278"/>
      <c r="F215" s="299">
        <v>2</v>
      </c>
      <c r="G215" s="337"/>
      <c r="H215" s="403" t="s">
        <v>2000</v>
      </c>
      <c r="I215" s="403"/>
      <c r="J215" s="403"/>
      <c r="K215" s="343"/>
    </row>
    <row r="216" spans="2:11" s="1" customFormat="1" ht="15" customHeight="1" x14ac:dyDescent="0.2">
      <c r="B216" s="342"/>
      <c r="C216" s="278"/>
      <c r="D216" s="278"/>
      <c r="E216" s="278"/>
      <c r="F216" s="299">
        <v>3</v>
      </c>
      <c r="G216" s="337"/>
      <c r="H216" s="403" t="s">
        <v>2001</v>
      </c>
      <c r="I216" s="403"/>
      <c r="J216" s="403"/>
      <c r="K216" s="343"/>
    </row>
    <row r="217" spans="2:11" s="1" customFormat="1" ht="15" customHeight="1" x14ac:dyDescent="0.2">
      <c r="B217" s="342"/>
      <c r="C217" s="278"/>
      <c r="D217" s="278"/>
      <c r="E217" s="278"/>
      <c r="F217" s="299">
        <v>4</v>
      </c>
      <c r="G217" s="337"/>
      <c r="H217" s="403" t="s">
        <v>2002</v>
      </c>
      <c r="I217" s="403"/>
      <c r="J217" s="403"/>
      <c r="K217" s="343"/>
    </row>
    <row r="218" spans="2:11" s="1" customFormat="1" ht="12.75" customHeight="1" x14ac:dyDescent="0.2">
      <c r="B218" s="344"/>
      <c r="C218" s="345"/>
      <c r="D218" s="345"/>
      <c r="E218" s="345"/>
      <c r="F218" s="345"/>
      <c r="G218" s="345"/>
      <c r="H218" s="345"/>
      <c r="I218" s="345"/>
      <c r="J218" s="345"/>
      <c r="K218" s="34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Odstranění stavby</vt:lpstr>
      <vt:lpstr>02 - Novostavba</vt:lpstr>
      <vt:lpstr>VRN - Vedlejší rozpočtové...</vt:lpstr>
      <vt:lpstr>Seznam figur</vt:lpstr>
      <vt:lpstr>Pokyny pro vyplnění</vt:lpstr>
      <vt:lpstr>'01 - Odstranění stavby'!Názvy_tisku</vt:lpstr>
      <vt:lpstr>'02 - Novostavba'!Názvy_tisku</vt:lpstr>
      <vt:lpstr>'Rekapitulace stavby'!Názvy_tisku</vt:lpstr>
      <vt:lpstr>'Seznam figur'!Názvy_tisku</vt:lpstr>
      <vt:lpstr>'VRN - Vedlejší rozpočtové...'!Názvy_tisku</vt:lpstr>
      <vt:lpstr>'01 - Odstranění stavby'!Oblast_tisku</vt:lpstr>
      <vt:lpstr>'02 - Novostavba'!Oblast_tisku</vt:lpstr>
      <vt:lpstr>'Pokyny pro vyplnění'!Oblast_tisku</vt:lpstr>
      <vt:lpstr>'Rekapitulace stavby'!Oblast_tisku</vt:lpstr>
      <vt:lpstr>'Seznam figur'!Oblast_tisku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LENOVO\Petr</dc:creator>
  <cp:lastModifiedBy>Vít</cp:lastModifiedBy>
  <dcterms:created xsi:type="dcterms:W3CDTF">2021-03-20T21:27:03Z</dcterms:created>
  <dcterms:modified xsi:type="dcterms:W3CDTF">2021-04-09T07:58:57Z</dcterms:modified>
</cp:coreProperties>
</file>