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05" windowHeight="12000" activeTab="2"/>
  </bookViews>
  <sheets>
    <sheet name="Rozpočet - Jen skupiny" sheetId="1" r:id="rId1"/>
    <sheet name="Krycí list rozpočtu" sheetId="2" r:id="rId2"/>
    <sheet name="Stavební rozpočet" sheetId="3" r:id="rId3"/>
  </sheets>
  <definedNames/>
  <calcPr fullCalcOnLoad="1"/>
</workbook>
</file>

<file path=xl/sharedStrings.xml><?xml version="1.0" encoding="utf-8"?>
<sst xmlns="http://schemas.openxmlformats.org/spreadsheetml/2006/main" count="1005" uniqueCount="381">
  <si>
    <t>02</t>
  </si>
  <si>
    <t>10111</t>
  </si>
  <si>
    <t>Doba výstavby:</t>
  </si>
  <si>
    <t>Technické řešení - návrh a projednání nutných odchylek a změn oproti PD zjištěných v průběhu stavby</t>
  </si>
  <si>
    <t>Projektant</t>
  </si>
  <si>
    <t>67</t>
  </si>
  <si>
    <t>VRN4 - Provozní vlivy</t>
  </si>
  <si>
    <t>Základ 15%</t>
  </si>
  <si>
    <t>02_76_</t>
  </si>
  <si>
    <t>91</t>
  </si>
  <si>
    <t>Základ 21%</t>
  </si>
  <si>
    <t>20</t>
  </si>
  <si>
    <t>900007P7</t>
  </si>
  <si>
    <t>101VD_</t>
  </si>
  <si>
    <t>NUS celkem z obj.</t>
  </si>
  <si>
    <t>900012P12</t>
  </si>
  <si>
    <t>Poplatek za skládku zeminy - Holasovice</t>
  </si>
  <si>
    <t>Název stavby:</t>
  </si>
  <si>
    <t>10203</t>
  </si>
  <si>
    <t>Ostatní materiál</t>
  </si>
  <si>
    <t>48</t>
  </si>
  <si>
    <t>29</t>
  </si>
  <si>
    <t>Plochy a úpravy území</t>
  </si>
  <si>
    <t>Č</t>
  </si>
  <si>
    <t xml:space="preserve">Položka obsahuje D+M: náklady na kompletní materiál, mzdy, stroje, režie.
6200x5400x3300mm, skluzavka, šikmá síť, lanový most, lezecká stěna, 3x podesta, šikmá rampa se stupy, 2x věž se stříškou
</t>
  </si>
  <si>
    <t>Poznámka:</t>
  </si>
  <si>
    <t>Lokalita:</t>
  </si>
  <si>
    <t>16</t>
  </si>
  <si>
    <t>PSV</t>
  </si>
  <si>
    <t>24</t>
  </si>
  <si>
    <t>Bez pevné podl.</t>
  </si>
  <si>
    <t>05_9_</t>
  </si>
  <si>
    <t>Celkem</t>
  </si>
  <si>
    <t>Zařízení staveniště</t>
  </si>
  <si>
    <t>4</t>
  </si>
  <si>
    <t>Sejmutí ornice s přemístěním přes 100 do 250 m</t>
  </si>
  <si>
    <t>10207</t>
  </si>
  <si>
    <t>102VD</t>
  </si>
  <si>
    <t>60</t>
  </si>
  <si>
    <t>Základní rozpočtové náklady</t>
  </si>
  <si>
    <t>26</t>
  </si>
  <si>
    <t>Konstrukce ze zemin</t>
  </si>
  <si>
    <t>Celkem bez DPH</t>
  </si>
  <si>
    <t>Položka obsahuje D+M: náklady na kompletní materiál, mzdy, stroje, režie.</t>
  </si>
  <si>
    <t>Chem. odplevelení před založ. postřikem, v rovině</t>
  </si>
  <si>
    <t>Hmotnost (t)</t>
  </si>
  <si>
    <t>Mimostaveništní doprava</t>
  </si>
  <si>
    <t>102VD_</t>
  </si>
  <si>
    <t>Zpevněné plochy</t>
  </si>
  <si>
    <t>00296228/CZ00296228</t>
  </si>
  <si>
    <t>10216</t>
  </si>
  <si>
    <t>6</t>
  </si>
  <si>
    <t>Rozpočtové náklady v Kč</t>
  </si>
  <si>
    <t>10202</t>
  </si>
  <si>
    <t>Pokud tato dokumentace (z důvodu upřesnění a přiblížení technických parametrů, kvality projektovaných prvků a navrhovaných řešení) obsahuje požadavky nebo odkazy na obchodní firmy nebo názvy, technologie či specifická označení výrobků, jsou tyto odkazy, názvy a označení nezávazná, zadavatel v souladu s § 89 odst. 6 zákona č. 134/2016 sb., o zadávání veřejných zakázek, umožňuje použití i jiných, kvalitativně a technicky obdobných řešení.</t>
  </si>
  <si>
    <t>B</t>
  </si>
  <si>
    <t>Náklady na umístění stavby (NUS)</t>
  </si>
  <si>
    <t>42</t>
  </si>
  <si>
    <t>Montáž</t>
  </si>
  <si>
    <t>900018P18</t>
  </si>
  <si>
    <t>Datum, razítko a podpis</t>
  </si>
  <si>
    <t>122201109R00</t>
  </si>
  <si>
    <t>ZRN celkem</t>
  </si>
  <si>
    <t>Nakládání výkopku z hor.1-4 v množství do 100 m3</t>
  </si>
  <si>
    <t>17_</t>
  </si>
  <si>
    <t>998222012R00</t>
  </si>
  <si>
    <t>Sadové úpravy</t>
  </si>
  <si>
    <t>33</t>
  </si>
  <si>
    <t>DPH 15%</t>
  </si>
  <si>
    <t>Krycí list slepého rozpočtu</t>
  </si>
  <si>
    <t>63</t>
  </si>
  <si>
    <t xml:space="preserve">Položka obsahuje D+M: náklady na kompletní materiál, mzdy, stroje, režie.
1600x1800x2200mm, domeček s okny, sedátka, kreslící tabule
</t>
  </si>
  <si>
    <t xml:space="preserve">Položka obsahuje D+M: náklady na kompletní materiál, mzdy, stroje, režie.
3000x3000x300mm, pískoviště z masivu
</t>
  </si>
  <si>
    <t>Vodorovné přemístění výkopku z hor.1-4 do 50 m</t>
  </si>
  <si>
    <t>Konstrukce</t>
  </si>
  <si>
    <t>25</t>
  </si>
  <si>
    <t>kus</t>
  </si>
  <si>
    <t>Zemní práce</t>
  </si>
  <si>
    <t>Odkopávky a prokopávky</t>
  </si>
  <si>
    <t>Dodávky</t>
  </si>
  <si>
    <t>Komunikace</t>
  </si>
  <si>
    <t>Ostatní mat.</t>
  </si>
  <si>
    <t>05</t>
  </si>
  <si>
    <t>10205</t>
  </si>
  <si>
    <t>herbicid totální po 20 litrech</t>
  </si>
  <si>
    <t>D+M SKUPINOVÁ HOUPAČKA "HNÍZDO"</t>
  </si>
  <si>
    <t>900008P8</t>
  </si>
  <si>
    <t>HSV prac</t>
  </si>
  <si>
    <t>767_</t>
  </si>
  <si>
    <t>Demontáž houpačky a expedice na místo určené objednatelem (do 5km), viz. C.4.b prvek č. 5</t>
  </si>
  <si>
    <t>122201101R00</t>
  </si>
  <si>
    <t>13</t>
  </si>
  <si>
    <t>Náklady zhotovitele související se zajištěním provozů nutných pro prováděněí díla - likvidace zařízení staveniště</t>
  </si>
  <si>
    <t>162701109RT3</t>
  </si>
  <si>
    <t>Zřízení vrstvy z geotextilie skl.do 1:5, š.do 3 m</t>
  </si>
  <si>
    <t>"M"</t>
  </si>
  <si>
    <t>Konstrukce doplňkové stavební (zámečnické)</t>
  </si>
  <si>
    <t>13358528</t>
  </si>
  <si>
    <t xml:space="preserve">Položka obsahuje D+M: náklady na kompletní materiál, mzdy, stroje, režie.
1930x650x1520, cvičební stroj, nosnost 120 kg
</t>
  </si>
  <si>
    <t>Cena/MJ</t>
  </si>
  <si>
    <t>Konec výstavby:</t>
  </si>
  <si>
    <t>Ostatní náklady spojené s požadavky objednatele, které jsou uvedeny v jednotlivých článcích smlouvy o dílo, pokud nejsou zahrnuty v soupisech prací</t>
  </si>
  <si>
    <t>Vytyčení inženýrských sítí</t>
  </si>
  <si>
    <t>Kód</t>
  </si>
  <si>
    <t>Jednot.</t>
  </si>
  <si>
    <t>43</t>
  </si>
  <si>
    <t>25234002.A</t>
  </si>
  <si>
    <t>900017P17</t>
  </si>
  <si>
    <t>02_1_</t>
  </si>
  <si>
    <t>Slepý stavební rozpočet - Jen skupiny</t>
  </si>
  <si>
    <t>soubor</t>
  </si>
  <si>
    <t>MJ</t>
  </si>
  <si>
    <t>Směs travní parková I. běžná zátěž</t>
  </si>
  <si>
    <t>45</t>
  </si>
  <si>
    <t>40</t>
  </si>
  <si>
    <t>1001200R</t>
  </si>
  <si>
    <t>Geotextilie netkaná 300g 2x50 m</t>
  </si>
  <si>
    <t>Doplňující konstrukce a práce na pozemních komunikacích a zpevněných plochách</t>
  </si>
  <si>
    <t>10406</t>
  </si>
  <si>
    <t>Doplňkové náklady</t>
  </si>
  <si>
    <t>nosnost 30 t</t>
  </si>
  <si>
    <t>PSV prac</t>
  </si>
  <si>
    <t>HSV</t>
  </si>
  <si>
    <t>Výroba a montáž kov. atypických konstr. do 250 kg</t>
  </si>
  <si>
    <t>9</t>
  </si>
  <si>
    <t>10218</t>
  </si>
  <si>
    <t>15</t>
  </si>
  <si>
    <t>ISWORK</t>
  </si>
  <si>
    <t>10102</t>
  </si>
  <si>
    <t>Celkem včetně DPH</t>
  </si>
  <si>
    <t>Základ 0%</t>
  </si>
  <si>
    <t>101VD</t>
  </si>
  <si>
    <t>52</t>
  </si>
  <si>
    <t>51</t>
  </si>
  <si>
    <t>REVITALIZACE PARKU BEDŘICHA SMETANY - horní hřiště</t>
  </si>
  <si>
    <t>900013P13</t>
  </si>
  <si>
    <t>Mont prac</t>
  </si>
  <si>
    <t>44</t>
  </si>
  <si>
    <t>Město Albrechtice</t>
  </si>
  <si>
    <t>10212</t>
  </si>
  <si>
    <t>l</t>
  </si>
  <si>
    <t>F</t>
  </si>
  <si>
    <t>23</t>
  </si>
  <si>
    <t>D+M SÍŤOVÁ PAVUČINA</t>
  </si>
  <si>
    <t>Připojení energií pro účel stavby</t>
  </si>
  <si>
    <t>767</t>
  </si>
  <si>
    <t>10403</t>
  </si>
  <si>
    <t>H23</t>
  </si>
  <si>
    <t>59</t>
  </si>
  <si>
    <t>t</t>
  </si>
  <si>
    <t> </t>
  </si>
  <si>
    <t>53</t>
  </si>
  <si>
    <t>D+M TABULE</t>
  </si>
  <si>
    <t>99</t>
  </si>
  <si>
    <t>10110</t>
  </si>
  <si>
    <t>10405</t>
  </si>
  <si>
    <t>Náklady na vypracování dílenské/dodavatelské dokumentace stavby - dle požadavků PD a zadávací dokumentace vč. odsouhlašení ze strany autorů PD</t>
  </si>
  <si>
    <t>26.03.2023</t>
  </si>
  <si>
    <t>900016P16</t>
  </si>
  <si>
    <t>1000700R</t>
  </si>
  <si>
    <t>D+M PROCVIČOVÁNÍ CHŮZE DOUBLE</t>
  </si>
  <si>
    <t>Dokumentace skutečného provedení</t>
  </si>
  <si>
    <t>JKSO:</t>
  </si>
  <si>
    <t>64</t>
  </si>
  <si>
    <t>18_</t>
  </si>
  <si>
    <t>D+M PRUŽINOVÉ HOUPADLO - BERAN</t>
  </si>
  <si>
    <t>Ocel pásová jakost S235  70x4,0 mm</t>
  </si>
  <si>
    <t>998767201R00</t>
  </si>
  <si>
    <t>12_</t>
  </si>
  <si>
    <t>181301102R00</t>
  </si>
  <si>
    <t>10201</t>
  </si>
  <si>
    <t>Varianta:</t>
  </si>
  <si>
    <t>DN celkem</t>
  </si>
  <si>
    <t>10215</t>
  </si>
  <si>
    <t>Zásyp jam, rýh, šachet se zhutněním</t>
  </si>
  <si>
    <t>GROUPCODE</t>
  </si>
  <si>
    <t>0</t>
  </si>
  <si>
    <t>Provozní vlivy</t>
  </si>
  <si>
    <t>5</t>
  </si>
  <si>
    <t>10208</t>
  </si>
  <si>
    <t>Ochrana stávajících inženýrských sítí v prostoru stavby během výstavby</t>
  </si>
  <si>
    <t>Příplatek k vod. přemístění hor.1-4 za další 1 km</t>
  </si>
  <si>
    <t>Druh stavby:</t>
  </si>
  <si>
    <t>900011P11</t>
  </si>
  <si>
    <t>05_</t>
  </si>
  <si>
    <t>Zpracováno dne:</t>
  </si>
  <si>
    <t xml:space="preserve">Položka obsahuje D+M: náklady na kompletní materiál, mzdy, stroje, režie.
1234x774x1558 cvičební stroj, nosnost 120 kg
</t>
  </si>
  <si>
    <t>Ochrana stávajících stromů a kořenového systému před poškozením</t>
  </si>
  <si>
    <t>10</t>
  </si>
  <si>
    <t>183403153R00</t>
  </si>
  <si>
    <t>58</t>
  </si>
  <si>
    <t>36</t>
  </si>
  <si>
    <t>14</t>
  </si>
  <si>
    <t>31</t>
  </si>
  <si>
    <t>Množství</t>
  </si>
  <si>
    <t>38</t>
  </si>
  <si>
    <t>Náklady zhotvitele souvisejicí se zajištěním a provedením kompletního díla dle PD a souvisejících dokladů - kompletační činnost pro účely kolaudace</t>
  </si>
  <si>
    <t>00572400</t>
  </si>
  <si>
    <t>04_9_</t>
  </si>
  <si>
    <t>Typ skupiny</t>
  </si>
  <si>
    <t xml:space="preserve">Položka obsahuje D+M: náklady na kompletní materiál, mzdy, stroje, režie.
2600x200x2500mm, kreslící tabule jednostranná, odkládací polička
</t>
  </si>
  <si>
    <t>58333664</t>
  </si>
  <si>
    <t>Zkoušky hutnění, únosnosti zemní pláně</t>
  </si>
  <si>
    <t>56</t>
  </si>
  <si>
    <t>19</t>
  </si>
  <si>
    <t>Předání a převzetí staveniště</t>
  </si>
  <si>
    <t>C</t>
  </si>
  <si>
    <t>Náklady (Kč)</t>
  </si>
  <si>
    <t>Včasné odsouhlasení všech užitých výrobků/prvků, materiálů a technologií zástupci všech zúčastněných stran, požadované zadávací a proj. dokumentací</t>
  </si>
  <si>
    <t>39</t>
  </si>
  <si>
    <t>30</t>
  </si>
  <si>
    <t>Odstranění stávajícího ohniště d=1,85m, viz. C.4.b prvek č. 9</t>
  </si>
  <si>
    <t>IČO/DIČ:</t>
  </si>
  <si>
    <t>Ostatní</t>
  </si>
  <si>
    <t>Přesun hmot pro zámečnické konstr., výšky do 6 m</t>
  </si>
  <si>
    <t>55</t>
  </si>
  <si>
    <t>Zpracování fotodokumentace</t>
  </si>
  <si>
    <t>104VD_</t>
  </si>
  <si>
    <t>vyvzorkování</t>
  </si>
  <si>
    <t>Zpracoval:</t>
  </si>
  <si>
    <t>10103</t>
  </si>
  <si>
    <t>76</t>
  </si>
  <si>
    <t>Podkladní vrstvy komunikací, letišť a ploch</t>
  </si>
  <si>
    <t>Provedení všech zkoušek a revizi dle platných norem a návody k obsluze</t>
  </si>
  <si>
    <t>162701105RT6</t>
  </si>
  <si>
    <t xml:space="preserve">Položka obsahuje D+M: náklady na kompletní materiál, mzdy, stroje, režie.
2000x5000x2900, zavěšený houpací koš
</t>
  </si>
  <si>
    <t>Zhotovitel</t>
  </si>
  <si>
    <t>10210</t>
  </si>
  <si>
    <t>180402111R00</t>
  </si>
  <si>
    <t>2</t>
  </si>
  <si>
    <t>Projektant:</t>
  </si>
  <si>
    <t>ORN celkem</t>
  </si>
  <si>
    <t>nosnost 12 t</t>
  </si>
  <si>
    <t>Zkrácený popis / Varianta</t>
  </si>
  <si>
    <t/>
  </si>
  <si>
    <t>17</t>
  </si>
  <si>
    <t>Demontáž houpačky a expedice na místo určené objednatelem (do 5km), viz. C.4.b prvek č. 6</t>
  </si>
  <si>
    <t>ks</t>
  </si>
  <si>
    <t>99_</t>
  </si>
  <si>
    <t>21</t>
  </si>
  <si>
    <t>Demontáž skluzavky a expedice na místo určené objednatelem (do 5km), viz. C.4.b prvek č. 7</t>
  </si>
  <si>
    <t>Obdělání půdy hrabáním, v rovině</t>
  </si>
  <si>
    <t>900014P14</t>
  </si>
  <si>
    <t>Součinnost s ostatními zúčastněnými stranami: se zástupci objednatele, projektanta, TDI, AD, koordinátora bezpečnosti</t>
  </si>
  <si>
    <t>Práce přesčas</t>
  </si>
  <si>
    <t>900009P9</t>
  </si>
  <si>
    <t>61</t>
  </si>
  <si>
    <t>D+M DOMEČEK BEZ PODLÁŽKY</t>
  </si>
  <si>
    <t>Technická řešení - návrh a projednání kolizí se skrytími konstrukcemi, které projektant nemohl předvídat.</t>
  </si>
  <si>
    <t>568111111R00</t>
  </si>
  <si>
    <t>VRN</t>
  </si>
  <si>
    <t>Odkopávky nezapažené v hor. 3 do 100 m3</t>
  </si>
  <si>
    <t>174101101R00</t>
  </si>
  <si>
    <t>12</t>
  </si>
  <si>
    <t>Kulturní památka</t>
  </si>
  <si>
    <t>DPH 21%</t>
  </si>
  <si>
    <t>10106</t>
  </si>
  <si>
    <t>04_</t>
  </si>
  <si>
    <t>Geodetické práce</t>
  </si>
  <si>
    <t>10107</t>
  </si>
  <si>
    <t>kpl</t>
  </si>
  <si>
    <t>ORN celkem z obj.</t>
  </si>
  <si>
    <t>10101</t>
  </si>
  <si>
    <t>H23_</t>
  </si>
  <si>
    <t>D+M PRUŽINOVÉ HOUPADLO - PES</t>
  </si>
  <si>
    <t>49</t>
  </si>
  <si>
    <t>Přesuny</t>
  </si>
  <si>
    <t>MAT</t>
  </si>
  <si>
    <t>VRN2 - Inženýrská činnost</t>
  </si>
  <si>
    <t>8</t>
  </si>
  <si>
    <t>Celkem:</t>
  </si>
  <si>
    <t>Mimostav. doprava</t>
  </si>
  <si>
    <t>04</t>
  </si>
  <si>
    <t>1000500R</t>
  </si>
  <si>
    <t>18</t>
  </si>
  <si>
    <t>DN celkem z obj.</t>
  </si>
  <si>
    <t>Odstranění stávajícíh odpadkových košů v celém areálu včetně betonových patek a likvidace suti, viz. C.4.b prvek č. 12</t>
  </si>
  <si>
    <t>10219</t>
  </si>
  <si>
    <t>46</t>
  </si>
  <si>
    <t xml:space="preserve">Položka obsahuje D+M: náklady na kompletní materiál, mzdy, stroje, režie.
2300x200x3200, lanová síť tvaru pavučiny
</t>
  </si>
  <si>
    <t>50</t>
  </si>
  <si>
    <t>Rozprostření ornice, rovina, tl. 10-15 cm,do 500m2</t>
  </si>
  <si>
    <t>Provedení ručního výkopu pro ověření hloubky a stavu inženýrských sítí</t>
  </si>
  <si>
    <t>Mobilní oplocení po dobu stavby</t>
  </si>
  <si>
    <t>Koordinační činnost zhotovitele</t>
  </si>
  <si>
    <t>Přemístění výkopku</t>
  </si>
  <si>
    <t>Dodávka a montáž informačních tabulek a označení</t>
  </si>
  <si>
    <t>11</t>
  </si>
  <si>
    <t>162201102R00</t>
  </si>
  <si>
    <t>D+M PRUŽINOVÉ HOUPADLO - KŮŇ</t>
  </si>
  <si>
    <t>Vodorovné přemístění výkopku z hor.1-4 do 10000 m</t>
  </si>
  <si>
    <t>121101103R00</t>
  </si>
  <si>
    <t>32</t>
  </si>
  <si>
    <t>167101101R00</t>
  </si>
  <si>
    <t>10408</t>
  </si>
  <si>
    <t>Objednatel:</t>
  </si>
  <si>
    <t>PSV mat</t>
  </si>
  <si>
    <t>3</t>
  </si>
  <si>
    <t>767995106R00</t>
  </si>
  <si>
    <t xml:space="preserve">Položka obsahuje D+M: náklady na kompletní materiál, mzdy, stroje, režie.
2010x480x1285, cvičební stroj, nosnost 120 kg
</t>
  </si>
  <si>
    <t>Zhotovitel:</t>
  </si>
  <si>
    <t>1000600R</t>
  </si>
  <si>
    <t>%</t>
  </si>
  <si>
    <t>10209</t>
  </si>
  <si>
    <t>02_</t>
  </si>
  <si>
    <t>02_5_</t>
  </si>
  <si>
    <t>35</t>
  </si>
  <si>
    <t>Začátek výstavby:</t>
  </si>
  <si>
    <t>104VD</t>
  </si>
  <si>
    <t>A</t>
  </si>
  <si>
    <t>Mont mat</t>
  </si>
  <si>
    <t>Přesun hmot, zpevněné plochy, kryt z kameniva</t>
  </si>
  <si>
    <t>Slepý stavební rozpočet</t>
  </si>
  <si>
    <t xml:space="preserve">Položka obsahuje D+M: náklady na kompletní materiál, mzdy, stroje, režie.
200x700x900mm, dřevěné houpadlo na pružině
</t>
  </si>
  <si>
    <t>Energie pro zařízení staveniště</t>
  </si>
  <si>
    <t>54</t>
  </si>
  <si>
    <t xml:space="preserve"> </t>
  </si>
  <si>
    <t>16_</t>
  </si>
  <si>
    <t>D+M ELIPSOVITÉ ZAŘÍZENÍ</t>
  </si>
  <si>
    <t>10206</t>
  </si>
  <si>
    <t>Zabezpečení objektu, staveniště a veškeré vybavení, majetku třetích osob a stavebního materiálu</t>
  </si>
  <si>
    <t>kg</t>
  </si>
  <si>
    <t>Objednatel</t>
  </si>
  <si>
    <t>Dokončovací práce, demolice</t>
  </si>
  <si>
    <t>57</t>
  </si>
  <si>
    <t>(Kč)</t>
  </si>
  <si>
    <t>VRN1 - Zařízení staveniště</t>
  </si>
  <si>
    <t>22</t>
  </si>
  <si>
    <t>900019P19</t>
  </si>
  <si>
    <t>D+M PÍSKOVIŠTĚ</t>
  </si>
  <si>
    <t>Územní vlivy</t>
  </si>
  <si>
    <t>Kamenivo  těžené frakce 2-8 kačírek praný  VL</t>
  </si>
  <si>
    <t>m3</t>
  </si>
  <si>
    <t>T</t>
  </si>
  <si>
    <t>Datum:</t>
  </si>
  <si>
    <t>91_</t>
  </si>
  <si>
    <t>27</t>
  </si>
  <si>
    <t>37</t>
  </si>
  <si>
    <t>m2</t>
  </si>
  <si>
    <t>88652548/CZ8507215376</t>
  </si>
  <si>
    <t>41</t>
  </si>
  <si>
    <t>Přesun hmot a sutí</t>
  </si>
  <si>
    <t>Pravidelné čištění přilehlých/souvisejících komunikací a zpevněnách ploch po celou dobu stavby</t>
  </si>
  <si>
    <t>NUS z rozpočtu</t>
  </si>
  <si>
    <t>04_1_</t>
  </si>
  <si>
    <t>1</t>
  </si>
  <si>
    <t>10213</t>
  </si>
  <si>
    <t xml:space="preserve">Položka obsahuje D+M: náklady na kompletní materiál, mzdy, stroje, režie.
200x700x900mm, dřevěné houpadlo na ružině
</t>
  </si>
  <si>
    <t>7</t>
  </si>
  <si>
    <t>Rozměry</t>
  </si>
  <si>
    <t>10211</t>
  </si>
  <si>
    <t>Položek:</t>
  </si>
  <si>
    <t>NUS celkem</t>
  </si>
  <si>
    <t>WORK</t>
  </si>
  <si>
    <t>Povrchové úpravy terénu</t>
  </si>
  <si>
    <t>69365042</t>
  </si>
  <si>
    <t>184802111R00</t>
  </si>
  <si>
    <t>47</t>
  </si>
  <si>
    <t>HSV mat</t>
  </si>
  <si>
    <t>10204</t>
  </si>
  <si>
    <t>66</t>
  </si>
  <si>
    <t>Náklady zhotovitele související se zajištěním provozů nutných pro provádění díla - zařízení staveniště</t>
  </si>
  <si>
    <t>56_</t>
  </si>
  <si>
    <t>Založení trávníku parkového výsevem v rovině</t>
  </si>
  <si>
    <t xml:space="preserve">Ing. Grigorios Akritidis
</t>
  </si>
  <si>
    <t>1000900R</t>
  </si>
  <si>
    <t>Příplatek za lepivost - odkopávky v hor. 3</t>
  </si>
  <si>
    <t>02_9_</t>
  </si>
  <si>
    <t>Zkrácený popis</t>
  </si>
  <si>
    <t>99_1_</t>
  </si>
  <si>
    <t>28</t>
  </si>
  <si>
    <t>Náklady zhotovitele související se zajištěním provozů nutných pro provádění díla - provoz zařízení staveniště</t>
  </si>
  <si>
    <t>CELK</t>
  </si>
  <si>
    <t>Mobiliář, herní prvky</t>
  </si>
  <si>
    <t>65</t>
  </si>
  <si>
    <t>D+M SURFOVACÍ ZAŘÍZENÍ</t>
  </si>
  <si>
    <t>34</t>
  </si>
  <si>
    <t>62</t>
  </si>
  <si>
    <t>D+M MULTIFUNKČNÍ VĚŽOVÁ SESTAVA SE SKLUZAVKOU "RYBÁŘSKÁ BAŠTA"</t>
  </si>
  <si>
    <t>900015P15</t>
  </si>
  <si>
    <t>162702199R00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</si>
</sst>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_);\-#,##0.00\ &quot;Kč&quot;"/>
    <numFmt numFmtId="165" formatCode="#,##0\ &quot;Kč&quot;_);\-#,##0\ &quot;Kč&quot;"/>
    <numFmt numFmtId="166" formatCode="#,##0\ &quot;Kč&quot;_);[Red]\-#,##0\ &quot;Kč&quot;"/>
    <numFmt numFmtId="167" formatCode="#,##0.00\ &quot;Kč&quot;_);[Red]\-#,##0.00\ &quot;Kč&quot;"/>
    <numFmt numFmtId="168" formatCode="_(* #,##0\ _);_(\-* #,##0\ ;_(* &quot;-&quot;\ _);_(@_)"/>
    <numFmt numFmtId="169" formatCode="_(* #,##0\ &quot;Kč&quot;_);_(\-* #,##0\ &quot;Kč&quot;;_(* &quot;-&quot;\ &quot;Kč&quot;_);_(@_)"/>
    <numFmt numFmtId="170" formatCode="_(* #,##0.00\ &quot;Kč&quot;_);_(\-* #,##0.00\ &quot;Kč&quot;;_(* &quot;-&quot;??\ &quot;Kč&quot;_);_(@_)"/>
    <numFmt numFmtId="171" formatCode="_(* #,##0.00\ _);_(\-* #,##0.00\ ;_(* &quot;-&quot;??\ _);_(@_)"/>
  </numFmts>
  <fonts count="56">
    <font>
      <sz val="8"/>
      <name val="Arial"/>
      <family val="0"/>
    </font>
    <font>
      <sz val="11"/>
      <name val="Calibri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b/>
      <sz val="20"/>
      <color indexed="8"/>
      <name val="Arial"/>
      <family val="0"/>
    </font>
    <font>
      <b/>
      <sz val="18"/>
      <color indexed="8"/>
      <name val="Arial"/>
      <family val="0"/>
    </font>
    <font>
      <i/>
      <sz val="8"/>
      <color indexed="8"/>
      <name val="Arial"/>
      <family val="0"/>
    </font>
    <font>
      <sz val="1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sz val="12"/>
      <color rgb="FF000000"/>
      <name val="Arial"/>
      <family val="0"/>
    </font>
    <font>
      <b/>
      <sz val="12"/>
      <color rgb="FF000000"/>
      <name val="Arial"/>
      <family val="0"/>
    </font>
    <font>
      <b/>
      <sz val="20"/>
      <color rgb="FF000000"/>
      <name val="Arial"/>
      <family val="0"/>
    </font>
    <font>
      <i/>
      <sz val="8"/>
      <color rgb="FF000000"/>
      <name val="Arial"/>
      <family val="0"/>
    </font>
    <font>
      <i/>
      <sz val="10"/>
      <color rgb="FF000000"/>
      <name val="Arial"/>
      <family val="0"/>
    </font>
    <font>
      <sz val="18"/>
      <color rgb="FF000000"/>
      <name val="Arial"/>
      <family val="0"/>
    </font>
    <font>
      <b/>
      <sz val="18"/>
      <color rgb="FF000000"/>
      <name val="Arial"/>
      <family val="0"/>
    </font>
    <font>
      <b/>
      <sz val="11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/>
      <top/>
      <bottom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>
        <color rgb="FF000000"/>
      </left>
      <right/>
      <top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medium">
        <color rgb="FF000000"/>
      </bottom>
    </border>
    <border>
      <left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17">
    <xf numFmtId="0" fontId="1" fillId="0" borderId="0" xfId="0" applyNumberFormat="1" applyFont="1" applyFill="1" applyBorder="1" applyAlignment="1" applyProtection="1">
      <alignment/>
      <protection/>
    </xf>
    <xf numFmtId="0" fontId="46" fillId="0" borderId="10" xfId="0" applyNumberFormat="1" applyFont="1" applyFill="1" applyBorder="1" applyAlignment="1" applyProtection="1">
      <alignment horizontal="center" vertical="center"/>
      <protection/>
    </xf>
    <xf numFmtId="0" fontId="47" fillId="0" borderId="11" xfId="0" applyNumberFormat="1" applyFont="1" applyFill="1" applyBorder="1" applyAlignment="1" applyProtection="1">
      <alignment horizontal="left" vertical="center"/>
      <protection/>
    </xf>
    <xf numFmtId="0" fontId="47" fillId="0" borderId="12" xfId="0" applyNumberFormat="1" applyFont="1" applyFill="1" applyBorder="1" applyAlignment="1" applyProtection="1">
      <alignment horizontal="left" vertical="center"/>
      <protection/>
    </xf>
    <xf numFmtId="0" fontId="46" fillId="0" borderId="13" xfId="0" applyNumberFormat="1" applyFont="1" applyFill="1" applyBorder="1" applyAlignment="1" applyProtection="1">
      <alignment horizontal="left" vertical="center"/>
      <protection/>
    </xf>
    <xf numFmtId="0" fontId="47" fillId="33" borderId="0" xfId="0" applyNumberFormat="1" applyFont="1" applyFill="1" applyBorder="1" applyAlignment="1" applyProtection="1">
      <alignment horizontal="left" vertical="center"/>
      <protection locked="0"/>
    </xf>
    <xf numFmtId="4" fontId="48" fillId="0" borderId="14" xfId="0" applyNumberFormat="1" applyFont="1" applyFill="1" applyBorder="1" applyAlignment="1" applyProtection="1">
      <alignment horizontal="right" vertical="center"/>
      <protection/>
    </xf>
    <xf numFmtId="4" fontId="47" fillId="34" borderId="0" xfId="0" applyNumberFormat="1" applyFont="1" applyFill="1" applyBorder="1" applyAlignment="1" applyProtection="1">
      <alignment horizontal="right" vertical="center"/>
      <protection locked="0"/>
    </xf>
    <xf numFmtId="4" fontId="48" fillId="0" borderId="15" xfId="0" applyNumberFormat="1" applyFont="1" applyFill="1" applyBorder="1" applyAlignment="1" applyProtection="1">
      <alignment horizontal="right" vertical="center"/>
      <protection/>
    </xf>
    <xf numFmtId="0" fontId="47" fillId="0" borderId="13" xfId="0" applyNumberFormat="1" applyFont="1" applyFill="1" applyBorder="1" applyAlignment="1" applyProtection="1">
      <alignment horizontal="left" vertical="center"/>
      <protection/>
    </xf>
    <xf numFmtId="0" fontId="48" fillId="0" borderId="14" xfId="0" applyNumberFormat="1" applyFont="1" applyFill="1" applyBorder="1" applyAlignment="1" applyProtection="1">
      <alignment horizontal="left" vertical="center"/>
      <protection/>
    </xf>
    <xf numFmtId="0" fontId="49" fillId="0" borderId="16" xfId="0" applyNumberFormat="1" applyFont="1" applyFill="1" applyBorder="1" applyAlignment="1" applyProtection="1">
      <alignment horizontal="left" vertical="center"/>
      <protection/>
    </xf>
    <xf numFmtId="4" fontId="47" fillId="0" borderId="17" xfId="0" applyNumberFormat="1" applyFont="1" applyFill="1" applyBorder="1" applyAlignment="1" applyProtection="1">
      <alignment horizontal="right" vertical="center"/>
      <protection/>
    </xf>
    <xf numFmtId="0" fontId="46" fillId="0" borderId="18" xfId="0" applyNumberFormat="1" applyFont="1" applyFill="1" applyBorder="1" applyAlignment="1" applyProtection="1">
      <alignment horizontal="center" vertical="center"/>
      <protection/>
    </xf>
    <xf numFmtId="4" fontId="48" fillId="0" borderId="19" xfId="0" applyNumberFormat="1" applyFont="1" applyFill="1" applyBorder="1" applyAlignment="1" applyProtection="1">
      <alignment horizontal="right"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46" fillId="35" borderId="0" xfId="0" applyNumberFormat="1" applyFont="1" applyFill="1" applyBorder="1" applyAlignment="1" applyProtection="1">
      <alignment horizontal="right" vertical="center"/>
      <protection/>
    </xf>
    <xf numFmtId="0" fontId="50" fillId="35" borderId="20" xfId="0" applyNumberFormat="1" applyFont="1" applyFill="1" applyBorder="1" applyAlignment="1" applyProtection="1">
      <alignment horizontal="center" vertical="center"/>
      <protection/>
    </xf>
    <xf numFmtId="0" fontId="51" fillId="0" borderId="0" xfId="0" applyNumberFormat="1" applyFont="1" applyFill="1" applyBorder="1" applyAlignment="1" applyProtection="1">
      <alignment horizontal="left" vertical="center"/>
      <protection/>
    </xf>
    <xf numFmtId="4" fontId="46" fillId="35" borderId="17" xfId="0" applyNumberFormat="1" applyFont="1" applyFill="1" applyBorder="1" applyAlignment="1" applyProtection="1">
      <alignment horizontal="right" vertical="center"/>
      <protection/>
    </xf>
    <xf numFmtId="0" fontId="46" fillId="0" borderId="21" xfId="0" applyNumberFormat="1" applyFont="1" applyFill="1" applyBorder="1" applyAlignment="1" applyProtection="1">
      <alignment horizontal="left" vertical="center"/>
      <protection/>
    </xf>
    <xf numFmtId="0" fontId="47" fillId="35" borderId="0" xfId="0" applyNumberFormat="1" applyFont="1" applyFill="1" applyBorder="1" applyAlignment="1" applyProtection="1">
      <alignment horizontal="left" vertical="center"/>
      <protection/>
    </xf>
    <xf numFmtId="4" fontId="47" fillId="0" borderId="22" xfId="0" applyNumberFormat="1" applyFont="1" applyFill="1" applyBorder="1" applyAlignment="1" applyProtection="1">
      <alignment horizontal="right" vertical="center"/>
      <protection/>
    </xf>
    <xf numFmtId="4" fontId="49" fillId="35" borderId="14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46" fillId="0" borderId="15" xfId="0" applyNumberFormat="1" applyFont="1" applyFill="1" applyBorder="1" applyAlignment="1" applyProtection="1">
      <alignment horizontal="center" vertical="center"/>
      <protection/>
    </xf>
    <xf numFmtId="0" fontId="47" fillId="0" borderId="0" xfId="0" applyNumberFormat="1" applyFont="1" applyFill="1" applyBorder="1" applyAlignment="1" applyProtection="1">
      <alignment horizontal="right" vertical="center"/>
      <protection/>
    </xf>
    <xf numFmtId="0" fontId="47" fillId="0" borderId="15" xfId="0" applyNumberFormat="1" applyFont="1" applyFill="1" applyBorder="1" applyAlignment="1" applyProtection="1">
      <alignment horizontal="left" vertical="center"/>
      <protection/>
    </xf>
    <xf numFmtId="0" fontId="46" fillId="35" borderId="0" xfId="0" applyNumberFormat="1" applyFont="1" applyFill="1" applyBorder="1" applyAlignment="1" applyProtection="1">
      <alignment horizontal="right" vertical="center"/>
      <protection/>
    </xf>
    <xf numFmtId="4" fontId="49" fillId="35" borderId="19" xfId="0" applyNumberFormat="1" applyFont="1" applyFill="1" applyBorder="1" applyAlignment="1" applyProtection="1">
      <alignment horizontal="right" vertical="center"/>
      <protection/>
    </xf>
    <xf numFmtId="0" fontId="48" fillId="0" borderId="14" xfId="0" applyNumberFormat="1" applyFont="1" applyFill="1" applyBorder="1" applyAlignment="1" applyProtection="1">
      <alignment horizontal="right" vertical="center"/>
      <protection/>
    </xf>
    <xf numFmtId="4" fontId="46" fillId="35" borderId="0" xfId="0" applyNumberFormat="1" applyFont="1" applyFill="1" applyBorder="1" applyAlignment="1" applyProtection="1">
      <alignment horizontal="right" vertical="center"/>
      <protection/>
    </xf>
    <xf numFmtId="4" fontId="46" fillId="0" borderId="0" xfId="0" applyNumberFormat="1" applyFont="1" applyFill="1" applyBorder="1" applyAlignment="1" applyProtection="1">
      <alignment horizontal="right" vertical="center"/>
      <protection/>
    </xf>
    <xf numFmtId="4" fontId="46" fillId="35" borderId="17" xfId="0" applyNumberFormat="1" applyFont="1" applyFill="1" applyBorder="1" applyAlignment="1" applyProtection="1">
      <alignment horizontal="right" vertical="center"/>
      <protection/>
    </xf>
    <xf numFmtId="4" fontId="47" fillId="34" borderId="22" xfId="0" applyNumberFormat="1" applyFont="1" applyFill="1" applyBorder="1" applyAlignment="1" applyProtection="1">
      <alignment horizontal="right" vertical="center"/>
      <protection locked="0"/>
    </xf>
    <xf numFmtId="4" fontId="46" fillId="35" borderId="0" xfId="0" applyNumberFormat="1" applyFont="1" applyFill="1" applyBorder="1" applyAlignment="1" applyProtection="1">
      <alignment horizontal="right" vertical="center"/>
      <protection/>
    </xf>
    <xf numFmtId="0" fontId="46" fillId="35" borderId="0" xfId="0" applyNumberFormat="1" applyFont="1" applyFill="1" applyBorder="1" applyAlignment="1" applyProtection="1">
      <alignment horizontal="left" vertical="center"/>
      <protection/>
    </xf>
    <xf numFmtId="0" fontId="47" fillId="35" borderId="11" xfId="0" applyNumberFormat="1" applyFont="1" applyFill="1" applyBorder="1" applyAlignment="1" applyProtection="1">
      <alignment horizontal="left" vertical="center"/>
      <protection/>
    </xf>
    <xf numFmtId="0" fontId="46" fillId="0" borderId="23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46" fillId="35" borderId="0" xfId="0" applyNumberFormat="1" applyFont="1" applyFill="1" applyBorder="1" applyAlignment="1" applyProtection="1">
      <alignment horizontal="left" vertical="center"/>
      <protection/>
    </xf>
    <xf numFmtId="0" fontId="48" fillId="0" borderId="17" xfId="0" applyNumberFormat="1" applyFont="1" applyFill="1" applyBorder="1" applyAlignment="1" applyProtection="1">
      <alignment horizontal="right" vertical="center"/>
      <protection/>
    </xf>
    <xf numFmtId="0" fontId="47" fillId="0" borderId="21" xfId="0" applyNumberFormat="1" applyFont="1" applyFill="1" applyBorder="1" applyAlignment="1" applyProtection="1">
      <alignment horizontal="left" vertical="center"/>
      <protection/>
    </xf>
    <xf numFmtId="0" fontId="52" fillId="0" borderId="0" xfId="0" applyNumberFormat="1" applyFont="1" applyFill="1" applyBorder="1" applyAlignment="1" applyProtection="1">
      <alignment horizontal="right" vertical="center"/>
      <protection/>
    </xf>
    <xf numFmtId="0" fontId="49" fillId="0" borderId="24" xfId="0" applyNumberFormat="1" applyFont="1" applyFill="1" applyBorder="1" applyAlignment="1" applyProtection="1">
      <alignment horizontal="left" vertical="center"/>
      <protection/>
    </xf>
    <xf numFmtId="0" fontId="46" fillId="0" borderId="25" xfId="0" applyNumberFormat="1" applyFont="1" applyFill="1" applyBorder="1" applyAlignment="1" applyProtection="1">
      <alignment horizontal="center" vertical="center"/>
      <protection/>
    </xf>
    <xf numFmtId="0" fontId="47" fillId="33" borderId="0" xfId="0" applyNumberFormat="1" applyFont="1" applyFill="1" applyBorder="1" applyAlignment="1" applyProtection="1">
      <alignment horizontal="left" vertical="center"/>
      <protection locked="0"/>
    </xf>
    <xf numFmtId="0" fontId="46" fillId="0" borderId="26" xfId="0" applyNumberFormat="1" applyFont="1" applyFill="1" applyBorder="1" applyAlignment="1" applyProtection="1">
      <alignment horizontal="center" vertical="center"/>
      <protection/>
    </xf>
    <xf numFmtId="4" fontId="47" fillId="0" borderId="0" xfId="0" applyNumberFormat="1" applyFont="1" applyFill="1" applyBorder="1" applyAlignment="1" applyProtection="1">
      <alignment horizontal="right" vertical="center"/>
      <protection/>
    </xf>
    <xf numFmtId="4" fontId="48" fillId="0" borderId="17" xfId="0" applyNumberFormat="1" applyFont="1" applyFill="1" applyBorder="1" applyAlignment="1" applyProtection="1">
      <alignment horizontal="right" vertical="center"/>
      <protection/>
    </xf>
    <xf numFmtId="4" fontId="47" fillId="0" borderId="14" xfId="0" applyNumberFormat="1" applyFont="1" applyFill="1" applyBorder="1" applyAlignment="1" applyProtection="1">
      <alignment horizontal="right" vertical="center"/>
      <protection/>
    </xf>
    <xf numFmtId="0" fontId="46" fillId="0" borderId="23" xfId="0" applyNumberFormat="1" applyFont="1" applyFill="1" applyBorder="1" applyAlignment="1" applyProtection="1">
      <alignment horizontal="center" vertical="center"/>
      <protection/>
    </xf>
    <xf numFmtId="0" fontId="47" fillId="0" borderId="22" xfId="0" applyNumberFormat="1" applyFont="1" applyFill="1" applyBorder="1" applyAlignment="1" applyProtection="1">
      <alignment horizontal="left" vertical="center"/>
      <protection/>
    </xf>
    <xf numFmtId="0" fontId="47" fillId="35" borderId="11" xfId="0" applyNumberFormat="1" applyFont="1" applyFill="1" applyBorder="1" applyAlignment="1" applyProtection="1">
      <alignment horizontal="left" vertical="center"/>
      <protection/>
    </xf>
    <xf numFmtId="0" fontId="50" fillId="35" borderId="19" xfId="0" applyNumberFormat="1" applyFont="1" applyFill="1" applyBorder="1" applyAlignment="1" applyProtection="1">
      <alignment horizontal="center" vertical="center"/>
      <protection/>
    </xf>
    <xf numFmtId="0" fontId="47" fillId="35" borderId="0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27" xfId="0" applyNumberFormat="1" applyFont="1" applyFill="1" applyBorder="1" applyAlignment="1" applyProtection="1">
      <alignment horizontal="left" vertical="center" wrapText="1"/>
      <protection/>
    </xf>
    <xf numFmtId="0" fontId="47" fillId="0" borderId="28" xfId="0" applyNumberFormat="1" applyFont="1" applyFill="1" applyBorder="1" applyAlignment="1" applyProtection="1">
      <alignment horizontal="left" vertical="center"/>
      <protection/>
    </xf>
    <xf numFmtId="0" fontId="47" fillId="0" borderId="11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11" xfId="0" applyNumberFormat="1" applyFont="1" applyFill="1" applyBorder="1" applyAlignment="1" applyProtection="1">
      <alignment horizontal="left" vertical="center" wrapText="1"/>
      <protection/>
    </xf>
    <xf numFmtId="0" fontId="46" fillId="0" borderId="28" xfId="0" applyNumberFormat="1" applyFont="1" applyFill="1" applyBorder="1" applyAlignment="1" applyProtection="1">
      <alignment horizontal="left" vertical="center" wrapText="1"/>
      <protection/>
    </xf>
    <xf numFmtId="0" fontId="46" fillId="0" borderId="28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left" vertical="center" wrapText="1"/>
      <protection/>
    </xf>
    <xf numFmtId="0" fontId="47" fillId="0" borderId="28" xfId="0" applyNumberFormat="1" applyFont="1" applyFill="1" applyBorder="1" applyAlignment="1" applyProtection="1">
      <alignment horizontal="left" vertical="center" wrapText="1"/>
      <protection/>
    </xf>
    <xf numFmtId="0" fontId="47" fillId="0" borderId="29" xfId="0" applyNumberFormat="1" applyFont="1" applyFill="1" applyBorder="1" applyAlignment="1" applyProtection="1">
      <alignment horizontal="left" vertical="center"/>
      <protection/>
    </xf>
    <xf numFmtId="0" fontId="47" fillId="0" borderId="17" xfId="0" applyNumberFormat="1" applyFont="1" applyFill="1" applyBorder="1" applyAlignment="1" applyProtection="1">
      <alignment horizontal="left" vertical="center"/>
      <protection/>
    </xf>
    <xf numFmtId="0" fontId="47" fillId="0" borderId="26" xfId="0" applyNumberFormat="1" applyFont="1" applyFill="1" applyBorder="1" applyAlignment="1" applyProtection="1">
      <alignment horizontal="left" vertical="center"/>
      <protection/>
    </xf>
    <xf numFmtId="0" fontId="46" fillId="0" borderId="30" xfId="0" applyNumberFormat="1" applyFont="1" applyFill="1" applyBorder="1" applyAlignment="1" applyProtection="1">
      <alignment horizontal="left" vertical="center"/>
      <protection/>
    </xf>
    <xf numFmtId="0" fontId="46" fillId="0" borderId="15" xfId="0" applyNumberFormat="1" applyFont="1" applyFill="1" applyBorder="1" applyAlignment="1" applyProtection="1">
      <alignment horizontal="left" vertical="center"/>
      <protection/>
    </xf>
    <xf numFmtId="0" fontId="47" fillId="0" borderId="22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12" xfId="0" applyNumberFormat="1" applyFont="1" applyFill="1" applyBorder="1" applyAlignment="1" applyProtection="1">
      <alignment horizontal="left" vertical="center"/>
      <protection/>
    </xf>
    <xf numFmtId="1" fontId="47" fillId="0" borderId="17" xfId="0" applyNumberFormat="1" applyFont="1" applyFill="1" applyBorder="1" applyAlignment="1" applyProtection="1">
      <alignment horizontal="left" vertical="center"/>
      <protection/>
    </xf>
    <xf numFmtId="0" fontId="47" fillId="0" borderId="17" xfId="0" applyNumberFormat="1" applyFont="1" applyFill="1" applyBorder="1" applyAlignment="1" applyProtection="1">
      <alignment horizontal="left" vertical="center" wrapText="1"/>
      <protection/>
    </xf>
    <xf numFmtId="0" fontId="47" fillId="0" borderId="14" xfId="0" applyNumberFormat="1" applyFont="1" applyFill="1" applyBorder="1" applyAlignment="1" applyProtection="1">
      <alignment horizontal="left" vertical="center"/>
      <protection/>
    </xf>
    <xf numFmtId="0" fontId="54" fillId="0" borderId="0" xfId="0" applyNumberFormat="1" applyFont="1" applyFill="1" applyBorder="1" applyAlignment="1" applyProtection="1">
      <alignment horizontal="center" vertical="center"/>
      <protection/>
    </xf>
    <xf numFmtId="0" fontId="55" fillId="0" borderId="31" xfId="0" applyNumberFormat="1" applyFont="1" applyFill="1" applyBorder="1" applyAlignment="1" applyProtection="1">
      <alignment horizontal="left" vertical="center"/>
      <protection/>
    </xf>
    <xf numFmtId="0" fontId="55" fillId="0" borderId="19" xfId="0" applyNumberFormat="1" applyFont="1" applyFill="1" applyBorder="1" applyAlignment="1" applyProtection="1">
      <alignment horizontal="left" vertical="center"/>
      <protection/>
    </xf>
    <xf numFmtId="0" fontId="49" fillId="0" borderId="12" xfId="0" applyNumberFormat="1" applyFont="1" applyFill="1" applyBorder="1" applyAlignment="1" applyProtection="1">
      <alignment horizontal="left" vertical="center"/>
      <protection/>
    </xf>
    <xf numFmtId="0" fontId="49" fillId="0" borderId="14" xfId="0" applyNumberFormat="1" applyFont="1" applyFill="1" applyBorder="1" applyAlignment="1" applyProtection="1">
      <alignment horizontal="left" vertical="center"/>
      <protection/>
    </xf>
    <xf numFmtId="0" fontId="49" fillId="0" borderId="11" xfId="0" applyNumberFormat="1" applyFont="1" applyFill="1" applyBorder="1" applyAlignment="1" applyProtection="1">
      <alignment horizontal="left" vertical="center"/>
      <protection/>
    </xf>
    <xf numFmtId="0" fontId="49" fillId="0" borderId="17" xfId="0" applyNumberFormat="1" applyFont="1" applyFill="1" applyBorder="1" applyAlignment="1" applyProtection="1">
      <alignment horizontal="left" vertical="center"/>
      <protection/>
    </xf>
    <xf numFmtId="0" fontId="49" fillId="0" borderId="32" xfId="0" applyNumberFormat="1" applyFont="1" applyFill="1" applyBorder="1" applyAlignment="1" applyProtection="1">
      <alignment horizontal="left" vertical="center"/>
      <protection/>
    </xf>
    <xf numFmtId="0" fontId="49" fillId="0" borderId="19" xfId="0" applyNumberFormat="1" applyFont="1" applyFill="1" applyBorder="1" applyAlignment="1" applyProtection="1">
      <alignment horizontal="left" vertical="center"/>
      <protection/>
    </xf>
    <xf numFmtId="0" fontId="48" fillId="0" borderId="22" xfId="0" applyNumberFormat="1" applyFont="1" applyFill="1" applyBorder="1" applyAlignment="1" applyProtection="1">
      <alignment horizontal="left" vertical="center"/>
      <protection/>
    </xf>
    <xf numFmtId="0" fontId="48" fillId="0" borderId="14" xfId="0" applyNumberFormat="1" applyFont="1" applyFill="1" applyBorder="1" applyAlignment="1" applyProtection="1">
      <alignment horizontal="left" vertical="center"/>
      <protection/>
    </xf>
    <xf numFmtId="0" fontId="48" fillId="0" borderId="0" xfId="0" applyNumberFormat="1" applyFont="1" applyFill="1" applyBorder="1" applyAlignment="1" applyProtection="1">
      <alignment horizontal="left" vertical="center"/>
      <protection/>
    </xf>
    <xf numFmtId="0" fontId="48" fillId="0" borderId="17" xfId="0" applyNumberFormat="1" applyFont="1" applyFill="1" applyBorder="1" applyAlignment="1" applyProtection="1">
      <alignment horizontal="left" vertical="center"/>
      <protection/>
    </xf>
    <xf numFmtId="0" fontId="49" fillId="0" borderId="31" xfId="0" applyNumberFormat="1" applyFont="1" applyFill="1" applyBorder="1" applyAlignment="1" applyProtection="1">
      <alignment horizontal="left" vertical="center"/>
      <protection/>
    </xf>
    <xf numFmtId="0" fontId="49" fillId="0" borderId="22" xfId="0" applyNumberFormat="1" applyFont="1" applyFill="1" applyBorder="1" applyAlignment="1" applyProtection="1">
      <alignment horizontal="left" vertical="center"/>
      <protection/>
    </xf>
    <xf numFmtId="0" fontId="49" fillId="35" borderId="32" xfId="0" applyNumberFormat="1" applyFont="1" applyFill="1" applyBorder="1" applyAlignment="1" applyProtection="1">
      <alignment horizontal="left" vertical="center"/>
      <protection/>
    </xf>
    <xf numFmtId="0" fontId="49" fillId="35" borderId="31" xfId="0" applyNumberFormat="1" applyFont="1" applyFill="1" applyBorder="1" applyAlignment="1" applyProtection="1">
      <alignment horizontal="left" vertical="center"/>
      <protection/>
    </xf>
    <xf numFmtId="0" fontId="49" fillId="35" borderId="12" xfId="0" applyNumberFormat="1" applyFont="1" applyFill="1" applyBorder="1" applyAlignment="1" applyProtection="1">
      <alignment horizontal="left" vertical="center"/>
      <protection/>
    </xf>
    <xf numFmtId="0" fontId="49" fillId="35" borderId="22" xfId="0" applyNumberFormat="1" applyFont="1" applyFill="1" applyBorder="1" applyAlignment="1" applyProtection="1">
      <alignment horizontal="left" vertical="center"/>
      <protection/>
    </xf>
    <xf numFmtId="0" fontId="48" fillId="0" borderId="33" xfId="0" applyNumberFormat="1" applyFont="1" applyFill="1" applyBorder="1" applyAlignment="1" applyProtection="1">
      <alignment horizontal="left" vertical="center"/>
      <protection/>
    </xf>
    <xf numFmtId="0" fontId="48" fillId="0" borderId="26" xfId="0" applyNumberFormat="1" applyFont="1" applyFill="1" applyBorder="1" applyAlignment="1" applyProtection="1">
      <alignment horizontal="left" vertical="center"/>
      <protection/>
    </xf>
    <xf numFmtId="0" fontId="48" fillId="0" borderId="34" xfId="0" applyNumberFormat="1" applyFont="1" applyFill="1" applyBorder="1" applyAlignment="1" applyProtection="1">
      <alignment horizontal="left" vertical="center"/>
      <protection/>
    </xf>
    <xf numFmtId="0" fontId="48" fillId="0" borderId="35" xfId="0" applyNumberFormat="1" applyFont="1" applyFill="1" applyBorder="1" applyAlignment="1" applyProtection="1">
      <alignment horizontal="left" vertical="center"/>
      <protection/>
    </xf>
    <xf numFmtId="0" fontId="48" fillId="0" borderId="36" xfId="0" applyNumberFormat="1" applyFont="1" applyFill="1" applyBorder="1" applyAlignment="1" applyProtection="1">
      <alignment horizontal="left" vertical="center"/>
      <protection/>
    </xf>
    <xf numFmtId="0" fontId="48" fillId="0" borderId="37" xfId="0" applyNumberFormat="1" applyFont="1" applyFill="1" applyBorder="1" applyAlignment="1" applyProtection="1">
      <alignment horizontal="left" vertical="center"/>
      <protection/>
    </xf>
    <xf numFmtId="0" fontId="48" fillId="0" borderId="30" xfId="0" applyNumberFormat="1" applyFont="1" applyFill="1" applyBorder="1" applyAlignment="1" applyProtection="1">
      <alignment horizontal="left" vertical="center"/>
      <protection/>
    </xf>
    <xf numFmtId="0" fontId="48" fillId="0" borderId="10" xfId="0" applyNumberFormat="1" applyFont="1" applyFill="1" applyBorder="1" applyAlignment="1" applyProtection="1">
      <alignment horizontal="left" vertical="center"/>
      <protection/>
    </xf>
    <xf numFmtId="0" fontId="47" fillId="34" borderId="28" xfId="0" applyNumberFormat="1" applyFont="1" applyFill="1" applyBorder="1" applyAlignment="1" applyProtection="1">
      <alignment horizontal="left" vertical="center"/>
      <protection locked="0"/>
    </xf>
    <xf numFmtId="0" fontId="47" fillId="34" borderId="0" xfId="0" applyNumberFormat="1" applyFont="1" applyFill="1" applyBorder="1" applyAlignment="1" applyProtection="1">
      <alignment horizontal="left" vertical="center"/>
      <protection locked="0"/>
    </xf>
    <xf numFmtId="0" fontId="47" fillId="34" borderId="17" xfId="0" applyNumberFormat="1" applyFont="1" applyFill="1" applyBorder="1" applyAlignment="1" applyProtection="1">
      <alignment horizontal="left" vertical="center"/>
      <protection locked="0"/>
    </xf>
    <xf numFmtId="0" fontId="46" fillId="0" borderId="26" xfId="0" applyNumberFormat="1" applyFont="1" applyFill="1" applyBorder="1" applyAlignment="1" applyProtection="1">
      <alignment horizontal="left" vertical="center"/>
      <protection/>
    </xf>
    <xf numFmtId="0" fontId="46" fillId="0" borderId="23" xfId="0" applyNumberFormat="1" applyFont="1" applyFill="1" applyBorder="1" applyAlignment="1" applyProtection="1">
      <alignment horizontal="left" vertical="center"/>
      <protection/>
    </xf>
    <xf numFmtId="0" fontId="46" fillId="0" borderId="38" xfId="0" applyNumberFormat="1" applyFont="1" applyFill="1" applyBorder="1" applyAlignment="1" applyProtection="1">
      <alignment horizontal="center" vertical="center"/>
      <protection/>
    </xf>
    <xf numFmtId="0" fontId="46" fillId="0" borderId="39" xfId="0" applyNumberFormat="1" applyFont="1" applyFill="1" applyBorder="1" applyAlignment="1" applyProtection="1">
      <alignment horizontal="center" vertical="center"/>
      <protection/>
    </xf>
    <xf numFmtId="0" fontId="46" fillId="35" borderId="0" xfId="0" applyNumberFormat="1" applyFont="1" applyFill="1" applyBorder="1" applyAlignment="1" applyProtection="1">
      <alignment horizontal="left" vertical="center"/>
      <protection/>
    </xf>
    <xf numFmtId="0" fontId="52" fillId="0" borderId="0" xfId="0" applyNumberFormat="1" applyFont="1" applyFill="1" applyBorder="1" applyAlignment="1" applyProtection="1">
      <alignment horizontal="left" vertical="center" wrapText="1"/>
      <protection/>
    </xf>
    <xf numFmtId="0" fontId="52" fillId="0" borderId="0" xfId="0" applyNumberFormat="1" applyFont="1" applyFill="1" applyBorder="1" applyAlignment="1" applyProtection="1">
      <alignment horizontal="left" vertical="center"/>
      <protection/>
    </xf>
    <xf numFmtId="0" fontId="52" fillId="34" borderId="0" xfId="0" applyNumberFormat="1" applyFont="1" applyFill="1" applyBorder="1" applyAlignment="1" applyProtection="1">
      <alignment horizontal="left" vertical="center"/>
      <protection locked="0"/>
    </xf>
    <xf numFmtId="0" fontId="52" fillId="0" borderId="17" xfId="0" applyNumberFormat="1" applyFont="1" applyFill="1" applyBorder="1" applyAlignment="1" applyProtection="1">
      <alignment horizontal="left" vertical="center"/>
      <protection/>
    </xf>
  </cellXfs>
  <cellStyles count="4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285750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OutlineSymbols="0" zoomScalePageLayoutView="0" workbookViewId="0" topLeftCell="A1">
      <pane ySplit="11" topLeftCell="A12" activePane="bottomLeft" state="frozen"/>
      <selection pane="topLeft" activeCell="A26" sqref="A26:L26"/>
      <selection pane="bottomLeft" activeCell="A1" sqref="A1:L1"/>
    </sheetView>
  </sheetViews>
  <sheetFormatPr defaultColWidth="14.16015625" defaultRowHeight="15" customHeight="1"/>
  <cols>
    <col min="1" max="1" width="6.66015625" style="0" customWidth="1"/>
    <col min="2" max="10" width="18.33203125" style="0" customWidth="1"/>
    <col min="11" max="12" width="16.66015625" style="0" customWidth="1"/>
    <col min="13" max="16" width="14.16015625" style="0" hidden="1" customWidth="1"/>
  </cols>
  <sheetData>
    <row r="1" spans="1:12" ht="54.75" customHeight="1">
      <c r="A1" s="56" t="s">
        <v>109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 customHeight="1">
      <c r="A2" s="57" t="s">
        <v>17</v>
      </c>
      <c r="B2" s="58"/>
      <c r="C2" s="58"/>
      <c r="D2" s="62" t="str">
        <f>'Stavební rozpočet'!C2</f>
        <v>REVITALIZACE PARKU BEDŘICHA SMETANY - horní hřiště</v>
      </c>
      <c r="E2" s="63"/>
      <c r="F2" s="63"/>
      <c r="G2" s="66" t="s">
        <v>2</v>
      </c>
      <c r="H2" s="66" t="str">
        <f>'Stavební rozpočet'!G2</f>
        <v> </v>
      </c>
      <c r="I2" s="66" t="s">
        <v>295</v>
      </c>
      <c r="J2" s="66" t="str">
        <f>'Stavební rozpočet'!J2</f>
        <v>Město Albrechtice</v>
      </c>
      <c r="K2" s="58"/>
      <c r="L2" s="67"/>
    </row>
    <row r="3" spans="1:12" ht="15" customHeight="1">
      <c r="A3" s="59"/>
      <c r="B3" s="60"/>
      <c r="C3" s="60"/>
      <c r="D3" s="64"/>
      <c r="E3" s="64"/>
      <c r="F3" s="64"/>
      <c r="G3" s="60"/>
      <c r="H3" s="60"/>
      <c r="I3" s="60"/>
      <c r="J3" s="60"/>
      <c r="K3" s="60"/>
      <c r="L3" s="68"/>
    </row>
    <row r="4" spans="1:12" ht="15" customHeight="1">
      <c r="A4" s="61" t="s">
        <v>182</v>
      </c>
      <c r="B4" s="60"/>
      <c r="C4" s="60"/>
      <c r="D4" s="65" t="str">
        <f>'Stavební rozpočet'!C4</f>
        <v> </v>
      </c>
      <c r="E4" s="60"/>
      <c r="F4" s="60"/>
      <c r="G4" s="65" t="s">
        <v>307</v>
      </c>
      <c r="H4" s="65" t="str">
        <f>'Stavební rozpočet'!G4</f>
        <v> </v>
      </c>
      <c r="I4" s="65" t="s">
        <v>230</v>
      </c>
      <c r="J4" s="65" t="str">
        <f>'Stavební rozpočet'!J4</f>
        <v>Ing. Grigorios Akritidis
</v>
      </c>
      <c r="K4" s="60"/>
      <c r="L4" s="68"/>
    </row>
    <row r="5" spans="1:12" ht="15" customHeight="1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8"/>
    </row>
    <row r="6" spans="1:12" ht="15" customHeight="1">
      <c r="A6" s="61" t="s">
        <v>26</v>
      </c>
      <c r="B6" s="60"/>
      <c r="C6" s="60"/>
      <c r="D6" s="65" t="str">
        <f>'Stavební rozpočet'!C6</f>
        <v> </v>
      </c>
      <c r="E6" s="60"/>
      <c r="F6" s="60"/>
      <c r="G6" s="65" t="s">
        <v>100</v>
      </c>
      <c r="H6" s="65" t="str">
        <f>'Stavební rozpočet'!G6</f>
        <v> </v>
      </c>
      <c r="I6" s="65" t="s">
        <v>300</v>
      </c>
      <c r="J6" s="65" t="str">
        <f>'Stavební rozpočet'!J6</f>
        <v> </v>
      </c>
      <c r="K6" s="60"/>
      <c r="L6" s="68"/>
    </row>
    <row r="7" spans="1:12" ht="15" customHeight="1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8"/>
    </row>
    <row r="8" spans="1:12" ht="15" customHeight="1">
      <c r="A8" s="61" t="s">
        <v>162</v>
      </c>
      <c r="B8" s="60"/>
      <c r="C8" s="60"/>
      <c r="D8" s="65" t="str">
        <f>'Stavební rozpočet'!C8</f>
        <v> </v>
      </c>
      <c r="E8" s="60"/>
      <c r="F8" s="60"/>
      <c r="G8" s="65" t="s">
        <v>185</v>
      </c>
      <c r="H8" s="65" t="str">
        <f>'Stavební rozpočet'!G8</f>
        <v>26.03.2023</v>
      </c>
      <c r="I8" s="65" t="s">
        <v>219</v>
      </c>
      <c r="J8" s="65" t="str">
        <f>'Stavební rozpočet'!J8</f>
        <v> </v>
      </c>
      <c r="K8" s="60"/>
      <c r="L8" s="68"/>
    </row>
    <row r="9" spans="1:12" ht="15" customHeight="1">
      <c r="A9" s="59"/>
      <c r="B9" s="60"/>
      <c r="C9" s="60"/>
      <c r="D9" s="60"/>
      <c r="E9" s="60"/>
      <c r="F9" s="60"/>
      <c r="G9" s="60"/>
      <c r="H9" s="60"/>
      <c r="I9" s="60"/>
      <c r="J9" s="60"/>
      <c r="K9" s="60"/>
      <c r="L9" s="68"/>
    </row>
    <row r="10" spans="1:12" ht="15" customHeight="1">
      <c r="A10" s="9" t="s">
        <v>316</v>
      </c>
      <c r="B10" s="69" t="s">
        <v>316</v>
      </c>
      <c r="C10" s="69"/>
      <c r="D10" s="69"/>
      <c r="E10" s="69"/>
      <c r="F10" s="69"/>
      <c r="G10" s="69"/>
      <c r="H10" s="69"/>
      <c r="I10" s="69"/>
      <c r="J10" s="69"/>
      <c r="K10" s="13" t="s">
        <v>207</v>
      </c>
      <c r="L10" s="45" t="s">
        <v>45</v>
      </c>
    </row>
    <row r="11" spans="1:12" ht="15" customHeight="1">
      <c r="A11" s="20" t="s">
        <v>103</v>
      </c>
      <c r="B11" s="70" t="s">
        <v>368</v>
      </c>
      <c r="C11" s="70"/>
      <c r="D11" s="70"/>
      <c r="E11" s="70"/>
      <c r="F11" s="70"/>
      <c r="G11" s="70"/>
      <c r="H11" s="70"/>
      <c r="I11" s="70"/>
      <c r="J11" s="71"/>
      <c r="K11" s="1" t="s">
        <v>32</v>
      </c>
      <c r="L11" s="1" t="s">
        <v>32</v>
      </c>
    </row>
    <row r="12" spans="1:16" ht="15" customHeight="1">
      <c r="A12" s="2" t="s">
        <v>234</v>
      </c>
      <c r="B12" s="60" t="s">
        <v>48</v>
      </c>
      <c r="C12" s="60"/>
      <c r="D12" s="60"/>
      <c r="E12" s="60"/>
      <c r="F12" s="60"/>
      <c r="G12" s="60"/>
      <c r="H12" s="60"/>
      <c r="I12" s="60"/>
      <c r="J12" s="60"/>
      <c r="K12" s="48">
        <f>'Stavební rozpočet'!K12</f>
        <v>0</v>
      </c>
      <c r="L12" s="12">
        <f>'Stavební rozpočet'!M12</f>
        <v>176.67394499999997</v>
      </c>
      <c r="M12" s="26" t="s">
        <v>141</v>
      </c>
      <c r="N12" s="48">
        <f aca="true" t="shared" si="0" ref="N12:N23">IF(M12="F",0,K12)</f>
        <v>0</v>
      </c>
      <c r="O12" s="39" t="s">
        <v>0</v>
      </c>
      <c r="P12" s="48">
        <f aca="true" t="shared" si="1" ref="P12:P23">IF(M12="T",0,K12)</f>
        <v>0</v>
      </c>
    </row>
    <row r="13" spans="1:16" ht="15" customHeight="1">
      <c r="A13" s="2" t="s">
        <v>345</v>
      </c>
      <c r="B13" s="60" t="s">
        <v>77</v>
      </c>
      <c r="C13" s="60"/>
      <c r="D13" s="60"/>
      <c r="E13" s="60"/>
      <c r="F13" s="60"/>
      <c r="G13" s="60"/>
      <c r="H13" s="60"/>
      <c r="I13" s="60"/>
      <c r="J13" s="60"/>
      <c r="K13" s="48">
        <f>SUMIF('Stavební rozpočet'!AZ13:AZ115,"02_1_",'Stavební rozpočet'!AV13:AV115)</f>
        <v>0</v>
      </c>
      <c r="L13" s="12">
        <f>SUMIF('Stavební rozpočet'!AZ13:AZ115,"02_1_",'Stavební rozpočet'!BF13:BF115)</f>
        <v>176.3664</v>
      </c>
      <c r="M13" s="26" t="s">
        <v>333</v>
      </c>
      <c r="N13" s="48">
        <f t="shared" si="0"/>
        <v>0</v>
      </c>
      <c r="O13" s="39" t="s">
        <v>0</v>
      </c>
      <c r="P13" s="48">
        <f t="shared" si="1"/>
        <v>0</v>
      </c>
    </row>
    <row r="14" spans="1:16" ht="15" customHeight="1">
      <c r="A14" s="2" t="s">
        <v>178</v>
      </c>
      <c r="B14" s="60" t="s">
        <v>80</v>
      </c>
      <c r="C14" s="60"/>
      <c r="D14" s="60"/>
      <c r="E14" s="60"/>
      <c r="F14" s="60"/>
      <c r="G14" s="60"/>
      <c r="H14" s="60"/>
      <c r="I14" s="60"/>
      <c r="J14" s="60"/>
      <c r="K14" s="48">
        <f>SUMIF('Stavební rozpočet'!AZ13:AZ115,"02_5_",'Stavební rozpočet'!AV13:AV115)</f>
        <v>0</v>
      </c>
      <c r="L14" s="12">
        <f>SUMIF('Stavební rozpočet'!AZ13:AZ115,"02_5_",'Stavební rozpočet'!BF13:BF115)</f>
        <v>0.125433</v>
      </c>
      <c r="M14" s="26" t="s">
        <v>333</v>
      </c>
      <c r="N14" s="48">
        <f t="shared" si="0"/>
        <v>0</v>
      </c>
      <c r="O14" s="39" t="s">
        <v>0</v>
      </c>
      <c r="P14" s="48">
        <f t="shared" si="1"/>
        <v>0</v>
      </c>
    </row>
    <row r="15" spans="1:16" ht="15" customHeight="1">
      <c r="A15" s="2" t="s">
        <v>221</v>
      </c>
      <c r="B15" s="60" t="s">
        <v>74</v>
      </c>
      <c r="C15" s="60"/>
      <c r="D15" s="60"/>
      <c r="E15" s="60"/>
      <c r="F15" s="60"/>
      <c r="G15" s="60"/>
      <c r="H15" s="60"/>
      <c r="I15" s="60"/>
      <c r="J15" s="60"/>
      <c r="K15" s="48">
        <f>SUMIF('Stavební rozpočet'!AZ13:AZ115,"02_76_",'Stavební rozpočet'!AV13:AV115)</f>
        <v>0</v>
      </c>
      <c r="L15" s="12">
        <f>SUMIF('Stavební rozpočet'!AZ13:AZ115,"02_76_",'Stavební rozpočet'!BF13:BF115)</f>
        <v>0.18211200000000002</v>
      </c>
      <c r="M15" s="26" t="s">
        <v>333</v>
      </c>
      <c r="N15" s="48">
        <f t="shared" si="0"/>
        <v>0</v>
      </c>
      <c r="O15" s="39" t="s">
        <v>0</v>
      </c>
      <c r="P15" s="48">
        <f t="shared" si="1"/>
        <v>0</v>
      </c>
    </row>
    <row r="16" spans="1:16" ht="15" customHeight="1">
      <c r="A16" s="2" t="s">
        <v>124</v>
      </c>
      <c r="B16" s="60" t="s">
        <v>323</v>
      </c>
      <c r="C16" s="60"/>
      <c r="D16" s="60"/>
      <c r="E16" s="60"/>
      <c r="F16" s="60"/>
      <c r="G16" s="60"/>
      <c r="H16" s="60"/>
      <c r="I16" s="60"/>
      <c r="J16" s="60"/>
      <c r="K16" s="48">
        <f>SUMIF('Stavební rozpočet'!AZ13:AZ115,"02_9_",'Stavební rozpočet'!AV13:AV115)</f>
        <v>0</v>
      </c>
      <c r="L16" s="12">
        <f>SUMIF('Stavební rozpočet'!AZ13:AZ115,"02_9_",'Stavební rozpočet'!BF13:BF115)</f>
        <v>0</v>
      </c>
      <c r="M16" s="26" t="s">
        <v>333</v>
      </c>
      <c r="N16" s="48">
        <f t="shared" si="0"/>
        <v>0</v>
      </c>
      <c r="O16" s="39" t="s">
        <v>0</v>
      </c>
      <c r="P16" s="48">
        <f t="shared" si="1"/>
        <v>0</v>
      </c>
    </row>
    <row r="17" spans="1:16" ht="15" customHeight="1">
      <c r="A17" s="2" t="s">
        <v>234</v>
      </c>
      <c r="B17" s="60" t="s">
        <v>66</v>
      </c>
      <c r="C17" s="60"/>
      <c r="D17" s="60"/>
      <c r="E17" s="60"/>
      <c r="F17" s="60"/>
      <c r="G17" s="60"/>
      <c r="H17" s="60"/>
      <c r="I17" s="60"/>
      <c r="J17" s="60"/>
      <c r="K17" s="48">
        <f>'Stavební rozpočet'!K48</f>
        <v>0</v>
      </c>
      <c r="L17" s="12">
        <f>'Stavební rozpočet'!M48</f>
        <v>0.015201300000000001</v>
      </c>
      <c r="M17" s="26" t="s">
        <v>141</v>
      </c>
      <c r="N17" s="48">
        <f t="shared" si="0"/>
        <v>0</v>
      </c>
      <c r="O17" s="39" t="s">
        <v>272</v>
      </c>
      <c r="P17" s="48">
        <f t="shared" si="1"/>
        <v>0</v>
      </c>
    </row>
    <row r="18" spans="1:16" ht="15" customHeight="1">
      <c r="A18" s="2" t="s">
        <v>345</v>
      </c>
      <c r="B18" s="60" t="s">
        <v>77</v>
      </c>
      <c r="C18" s="60"/>
      <c r="D18" s="60"/>
      <c r="E18" s="60"/>
      <c r="F18" s="60"/>
      <c r="G18" s="60"/>
      <c r="H18" s="60"/>
      <c r="I18" s="60"/>
      <c r="J18" s="60"/>
      <c r="K18" s="48">
        <f>SUMIF('Stavební rozpočet'!AZ13:AZ115,"04_1_",'Stavební rozpočet'!AV13:AV115)</f>
        <v>0</v>
      </c>
      <c r="L18" s="12">
        <f>SUMIF('Stavební rozpočet'!AZ13:AZ115,"04_1_",'Stavební rozpočet'!BF13:BF115)</f>
        <v>0.015201300000000001</v>
      </c>
      <c r="M18" s="26" t="s">
        <v>333</v>
      </c>
      <c r="N18" s="48">
        <f t="shared" si="0"/>
        <v>0</v>
      </c>
      <c r="O18" s="39" t="s">
        <v>272</v>
      </c>
      <c r="P18" s="48">
        <f t="shared" si="1"/>
        <v>0</v>
      </c>
    </row>
    <row r="19" spans="1:16" ht="15" customHeight="1">
      <c r="A19" s="2" t="s">
        <v>124</v>
      </c>
      <c r="B19" s="60" t="s">
        <v>323</v>
      </c>
      <c r="C19" s="60"/>
      <c r="D19" s="60"/>
      <c r="E19" s="60"/>
      <c r="F19" s="60"/>
      <c r="G19" s="60"/>
      <c r="H19" s="60"/>
      <c r="I19" s="60"/>
      <c r="J19" s="60"/>
      <c r="K19" s="48">
        <f>SUMIF('Stavební rozpočet'!AZ13:AZ115,"04_9_",'Stavební rozpočet'!AV13:AV115)</f>
        <v>0</v>
      </c>
      <c r="L19" s="12">
        <f>SUMIF('Stavební rozpočet'!AZ13:AZ115,"04_9_",'Stavební rozpočet'!BF13:BF115)</f>
        <v>0</v>
      </c>
      <c r="M19" s="26" t="s">
        <v>333</v>
      </c>
      <c r="N19" s="48">
        <f t="shared" si="0"/>
        <v>0</v>
      </c>
      <c r="O19" s="39" t="s">
        <v>272</v>
      </c>
      <c r="P19" s="48">
        <f t="shared" si="1"/>
        <v>0</v>
      </c>
    </row>
    <row r="20" spans="1:16" ht="15" customHeight="1">
      <c r="A20" s="2" t="s">
        <v>234</v>
      </c>
      <c r="B20" s="60" t="s">
        <v>373</v>
      </c>
      <c r="C20" s="60"/>
      <c r="D20" s="60"/>
      <c r="E20" s="60"/>
      <c r="F20" s="60"/>
      <c r="G20" s="60"/>
      <c r="H20" s="60"/>
      <c r="I20" s="60"/>
      <c r="J20" s="60"/>
      <c r="K20" s="48">
        <f>'Stavební rozpočet'!K57</f>
        <v>0</v>
      </c>
      <c r="L20" s="12">
        <f>'Stavební rozpočet'!M57</f>
        <v>0</v>
      </c>
      <c r="M20" s="26" t="s">
        <v>141</v>
      </c>
      <c r="N20" s="48">
        <f t="shared" si="0"/>
        <v>0</v>
      </c>
      <c r="O20" s="39" t="s">
        <v>82</v>
      </c>
      <c r="P20" s="48">
        <f t="shared" si="1"/>
        <v>0</v>
      </c>
    </row>
    <row r="21" spans="1:16" ht="15" customHeight="1">
      <c r="A21" s="2" t="s">
        <v>124</v>
      </c>
      <c r="B21" s="60" t="s">
        <v>323</v>
      </c>
      <c r="C21" s="60"/>
      <c r="D21" s="60"/>
      <c r="E21" s="60"/>
      <c r="F21" s="60"/>
      <c r="G21" s="60"/>
      <c r="H21" s="60"/>
      <c r="I21" s="60"/>
      <c r="J21" s="60"/>
      <c r="K21" s="48">
        <f>SUMIF('Stavební rozpočet'!AZ13:AZ115,"05_9_",'Stavební rozpočet'!AV13:AV115)</f>
        <v>0</v>
      </c>
      <c r="L21" s="12">
        <f>SUMIF('Stavební rozpočet'!AZ13:AZ115,"05_9_",'Stavební rozpočet'!BF13:BF115)</f>
        <v>0</v>
      </c>
      <c r="M21" s="26" t="s">
        <v>333</v>
      </c>
      <c r="N21" s="48">
        <f t="shared" si="0"/>
        <v>0</v>
      </c>
      <c r="O21" s="39" t="s">
        <v>82</v>
      </c>
      <c r="P21" s="48">
        <f t="shared" si="1"/>
        <v>0</v>
      </c>
    </row>
    <row r="22" spans="1:16" ht="15" customHeight="1">
      <c r="A22" s="2" t="s">
        <v>234</v>
      </c>
      <c r="B22" s="60" t="s">
        <v>250</v>
      </c>
      <c r="C22" s="60"/>
      <c r="D22" s="60"/>
      <c r="E22" s="60"/>
      <c r="F22" s="60"/>
      <c r="G22" s="60"/>
      <c r="H22" s="60"/>
      <c r="I22" s="60"/>
      <c r="J22" s="60"/>
      <c r="K22" s="48">
        <f>'Stavební rozpočet'!K83</f>
        <v>0</v>
      </c>
      <c r="L22" s="12">
        <f>'Stavební rozpočet'!M83</f>
        <v>0</v>
      </c>
      <c r="M22" s="26" t="s">
        <v>141</v>
      </c>
      <c r="N22" s="48">
        <f t="shared" si="0"/>
        <v>0</v>
      </c>
      <c r="O22" s="39" t="s">
        <v>153</v>
      </c>
      <c r="P22" s="48">
        <f t="shared" si="1"/>
        <v>0</v>
      </c>
    </row>
    <row r="23" spans="1:16" ht="15" customHeight="1">
      <c r="A23" s="3" t="s">
        <v>345</v>
      </c>
      <c r="B23" s="72" t="s">
        <v>77</v>
      </c>
      <c r="C23" s="72"/>
      <c r="D23" s="72"/>
      <c r="E23" s="72"/>
      <c r="F23" s="72"/>
      <c r="G23" s="72"/>
      <c r="H23" s="72"/>
      <c r="I23" s="72"/>
      <c r="J23" s="72"/>
      <c r="K23" s="22">
        <f>SUMIF('Stavební rozpočet'!AZ13:AZ115,"99_1_",'Stavební rozpočet'!AV13:AV115)</f>
        <v>0</v>
      </c>
      <c r="L23" s="50">
        <f>SUMIF('Stavební rozpočet'!AZ13:AZ115,"99_1_",'Stavební rozpočet'!BF13:BF115)</f>
        <v>0</v>
      </c>
      <c r="M23" s="26" t="s">
        <v>333</v>
      </c>
      <c r="N23" s="48">
        <f t="shared" si="0"/>
        <v>0</v>
      </c>
      <c r="O23" s="39" t="s">
        <v>153</v>
      </c>
      <c r="P23" s="48">
        <f t="shared" si="1"/>
        <v>0</v>
      </c>
    </row>
    <row r="24" spans="9:11" ht="15" customHeight="1">
      <c r="I24" s="64" t="s">
        <v>270</v>
      </c>
      <c r="J24" s="64"/>
      <c r="K24" s="32">
        <f>SUM(N12:N23)</f>
        <v>0</v>
      </c>
    </row>
    <row r="25" ht="15" customHeight="1">
      <c r="A25" s="18" t="s">
        <v>25</v>
      </c>
    </row>
    <row r="26" spans="1:12" ht="40.5" customHeight="1">
      <c r="A26" s="65" t="s">
        <v>54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</row>
  </sheetData>
  <sheetProtection password="C665" sheet="1"/>
  <mergeCells count="41">
    <mergeCell ref="B22:J22"/>
    <mergeCell ref="B23:J23"/>
    <mergeCell ref="I24:J24"/>
    <mergeCell ref="A26:L26"/>
    <mergeCell ref="B16:J16"/>
    <mergeCell ref="B17:J17"/>
    <mergeCell ref="B18:J18"/>
    <mergeCell ref="B19:J19"/>
    <mergeCell ref="B20:J20"/>
    <mergeCell ref="B21:J21"/>
    <mergeCell ref="B10:J10"/>
    <mergeCell ref="B11:J11"/>
    <mergeCell ref="B12:J12"/>
    <mergeCell ref="B13:J13"/>
    <mergeCell ref="B14:J14"/>
    <mergeCell ref="B15:J15"/>
    <mergeCell ref="I2:I3"/>
    <mergeCell ref="I4:I5"/>
    <mergeCell ref="I6:I7"/>
    <mergeCell ref="I8:I9"/>
    <mergeCell ref="J2:L3"/>
    <mergeCell ref="J4:L5"/>
    <mergeCell ref="J6:L7"/>
    <mergeCell ref="J8:L9"/>
    <mergeCell ref="G4:G5"/>
    <mergeCell ref="G6:G7"/>
    <mergeCell ref="G8:G9"/>
    <mergeCell ref="H2:H3"/>
    <mergeCell ref="H4:H5"/>
    <mergeCell ref="H6:H7"/>
    <mergeCell ref="H8:H9"/>
    <mergeCell ref="A1:L1"/>
    <mergeCell ref="A2:C3"/>
    <mergeCell ref="A4:C5"/>
    <mergeCell ref="A6:C7"/>
    <mergeCell ref="A8:C9"/>
    <mergeCell ref="D2:F3"/>
    <mergeCell ref="D4:F5"/>
    <mergeCell ref="D6:F7"/>
    <mergeCell ref="D8:F9"/>
    <mergeCell ref="G2:G3"/>
  </mergeCells>
  <printOptions/>
  <pageMargins left="0.394" right="0.394" top="0.591" bottom="0.591" header="0" footer="0"/>
  <pageSetup firstPageNumber="0" useFirstPageNumber="1" fitToHeight="0" fitToWidth="1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OutlineSymbols="0" zoomScalePageLayoutView="0" workbookViewId="0" topLeftCell="A1">
      <selection activeCell="A37" sqref="A37:I37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73" t="s">
        <v>69</v>
      </c>
      <c r="B1" s="56"/>
      <c r="C1" s="56"/>
      <c r="D1" s="56"/>
      <c r="E1" s="56"/>
      <c r="F1" s="56"/>
      <c r="G1" s="56"/>
      <c r="H1" s="56"/>
      <c r="I1" s="56"/>
    </row>
    <row r="2" spans="1:9" ht="15" customHeight="1">
      <c r="A2" s="57" t="s">
        <v>17</v>
      </c>
      <c r="B2" s="58"/>
      <c r="C2" s="62" t="str">
        <f>'Stavební rozpočet'!C2</f>
        <v>REVITALIZACE PARKU BEDŘICHA SMETANY - horní hřiště</v>
      </c>
      <c r="D2" s="63"/>
      <c r="E2" s="66" t="s">
        <v>295</v>
      </c>
      <c r="F2" s="66" t="str">
        <f>'Stavební rozpočet'!J2</f>
        <v>Město Albrechtice</v>
      </c>
      <c r="G2" s="58"/>
      <c r="H2" s="66" t="s">
        <v>212</v>
      </c>
      <c r="I2" s="67" t="s">
        <v>49</v>
      </c>
    </row>
    <row r="3" spans="1:9" ht="15" customHeight="1">
      <c r="A3" s="59"/>
      <c r="B3" s="60"/>
      <c r="C3" s="64"/>
      <c r="D3" s="64"/>
      <c r="E3" s="60"/>
      <c r="F3" s="60"/>
      <c r="G3" s="60"/>
      <c r="H3" s="60"/>
      <c r="I3" s="68"/>
    </row>
    <row r="4" spans="1:9" ht="15" customHeight="1">
      <c r="A4" s="61" t="s">
        <v>182</v>
      </c>
      <c r="B4" s="60"/>
      <c r="C4" s="65" t="str">
        <f>'Stavební rozpočet'!C4</f>
        <v> </v>
      </c>
      <c r="D4" s="60"/>
      <c r="E4" s="65" t="s">
        <v>230</v>
      </c>
      <c r="F4" s="65" t="str">
        <f>'Stavební rozpočet'!J4</f>
        <v>Ing. Grigorios Akritidis
</v>
      </c>
      <c r="G4" s="60"/>
      <c r="H4" s="65" t="s">
        <v>212</v>
      </c>
      <c r="I4" s="68" t="s">
        <v>339</v>
      </c>
    </row>
    <row r="5" spans="1:9" ht="15" customHeight="1">
      <c r="A5" s="59"/>
      <c r="B5" s="60"/>
      <c r="C5" s="60"/>
      <c r="D5" s="60"/>
      <c r="E5" s="60"/>
      <c r="F5" s="60"/>
      <c r="G5" s="60"/>
      <c r="H5" s="60"/>
      <c r="I5" s="68"/>
    </row>
    <row r="6" spans="1:9" ht="15" customHeight="1">
      <c r="A6" s="61" t="s">
        <v>26</v>
      </c>
      <c r="B6" s="60"/>
      <c r="C6" s="65" t="str">
        <f>'Stavební rozpočet'!C6</f>
        <v> </v>
      </c>
      <c r="D6" s="60"/>
      <c r="E6" s="65" t="s">
        <v>300</v>
      </c>
      <c r="F6" s="65" t="str">
        <f>'Stavební rozpočet'!J6</f>
        <v> </v>
      </c>
      <c r="G6" s="60"/>
      <c r="H6" s="65" t="s">
        <v>212</v>
      </c>
      <c r="I6" s="68" t="s">
        <v>234</v>
      </c>
    </row>
    <row r="7" spans="1:9" ht="15" customHeight="1">
      <c r="A7" s="59"/>
      <c r="B7" s="60"/>
      <c r="C7" s="60"/>
      <c r="D7" s="60"/>
      <c r="E7" s="60"/>
      <c r="F7" s="60"/>
      <c r="G7" s="60"/>
      <c r="H7" s="60"/>
      <c r="I7" s="68"/>
    </row>
    <row r="8" spans="1:9" ht="15" customHeight="1">
      <c r="A8" s="61" t="s">
        <v>307</v>
      </c>
      <c r="B8" s="60"/>
      <c r="C8" s="65" t="str">
        <f>'Stavební rozpočet'!G4</f>
        <v> </v>
      </c>
      <c r="D8" s="60"/>
      <c r="E8" s="65" t="s">
        <v>100</v>
      </c>
      <c r="F8" s="65" t="str">
        <f>'Stavební rozpočet'!G6</f>
        <v> </v>
      </c>
      <c r="G8" s="60"/>
      <c r="H8" s="60" t="s">
        <v>351</v>
      </c>
      <c r="I8" s="75">
        <v>67</v>
      </c>
    </row>
    <row r="9" spans="1:9" ht="15" customHeight="1">
      <c r="A9" s="59"/>
      <c r="B9" s="60"/>
      <c r="C9" s="60"/>
      <c r="D9" s="60"/>
      <c r="E9" s="60"/>
      <c r="F9" s="60"/>
      <c r="G9" s="60"/>
      <c r="H9" s="60"/>
      <c r="I9" s="68"/>
    </row>
    <row r="10" spans="1:9" ht="15" customHeight="1">
      <c r="A10" s="61" t="s">
        <v>162</v>
      </c>
      <c r="B10" s="60"/>
      <c r="C10" s="65" t="str">
        <f>'Stavební rozpočet'!C8</f>
        <v> </v>
      </c>
      <c r="D10" s="60"/>
      <c r="E10" s="65" t="s">
        <v>219</v>
      </c>
      <c r="F10" s="65" t="str">
        <f>'Stavební rozpočet'!J8</f>
        <v> </v>
      </c>
      <c r="G10" s="60"/>
      <c r="H10" s="60" t="s">
        <v>334</v>
      </c>
      <c r="I10" s="76" t="str">
        <f>'Stavební rozpočet'!G8</f>
        <v>26.03.2023</v>
      </c>
    </row>
    <row r="11" spans="1:9" ht="15" customHeight="1">
      <c r="A11" s="74"/>
      <c r="B11" s="72"/>
      <c r="C11" s="72"/>
      <c r="D11" s="72"/>
      <c r="E11" s="72"/>
      <c r="F11" s="72"/>
      <c r="G11" s="72"/>
      <c r="H11" s="72"/>
      <c r="I11" s="77"/>
    </row>
    <row r="12" spans="1:9" ht="22.5" customHeight="1">
      <c r="A12" s="78" t="s">
        <v>52</v>
      </c>
      <c r="B12" s="78"/>
      <c r="C12" s="78"/>
      <c r="D12" s="78"/>
      <c r="E12" s="78"/>
      <c r="F12" s="78"/>
      <c r="G12" s="78"/>
      <c r="H12" s="78"/>
      <c r="I12" s="78"/>
    </row>
    <row r="13" spans="1:9" ht="26.25" customHeight="1">
      <c r="A13" s="17" t="s">
        <v>309</v>
      </c>
      <c r="B13" s="79" t="s">
        <v>39</v>
      </c>
      <c r="C13" s="80"/>
      <c r="D13" s="54" t="s">
        <v>55</v>
      </c>
      <c r="E13" s="79" t="s">
        <v>119</v>
      </c>
      <c r="F13" s="80"/>
      <c r="G13" s="54" t="s">
        <v>206</v>
      </c>
      <c r="H13" s="79" t="s">
        <v>56</v>
      </c>
      <c r="I13" s="80"/>
    </row>
    <row r="14" spans="1:9" ht="15" customHeight="1">
      <c r="A14" s="11" t="s">
        <v>122</v>
      </c>
      <c r="B14" s="10" t="s">
        <v>79</v>
      </c>
      <c r="C14" s="6">
        <f>SUM('Stavební rozpočet'!AB12:AB115)</f>
        <v>0</v>
      </c>
      <c r="D14" s="87" t="s">
        <v>244</v>
      </c>
      <c r="E14" s="88"/>
      <c r="F14" s="6">
        <v>0</v>
      </c>
      <c r="G14" s="87" t="s">
        <v>33</v>
      </c>
      <c r="H14" s="88"/>
      <c r="I14" s="30" t="s">
        <v>176</v>
      </c>
    </row>
    <row r="15" spans="1:9" ht="15" customHeight="1">
      <c r="A15" s="44" t="s">
        <v>234</v>
      </c>
      <c r="B15" s="10" t="s">
        <v>58</v>
      </c>
      <c r="C15" s="6">
        <f>SUM('Stavební rozpočet'!AC12:AC115)</f>
        <v>0</v>
      </c>
      <c r="D15" s="87" t="s">
        <v>30</v>
      </c>
      <c r="E15" s="88"/>
      <c r="F15" s="6">
        <v>0</v>
      </c>
      <c r="G15" s="87" t="s">
        <v>271</v>
      </c>
      <c r="H15" s="88"/>
      <c r="I15" s="30" t="s">
        <v>176</v>
      </c>
    </row>
    <row r="16" spans="1:9" ht="15" customHeight="1">
      <c r="A16" s="11" t="s">
        <v>28</v>
      </c>
      <c r="B16" s="10" t="s">
        <v>79</v>
      </c>
      <c r="C16" s="6">
        <f>SUM('Stavební rozpočet'!AD12:AD115)</f>
        <v>0</v>
      </c>
      <c r="D16" s="87" t="s">
        <v>254</v>
      </c>
      <c r="E16" s="88"/>
      <c r="F16" s="6">
        <v>0</v>
      </c>
      <c r="G16" s="87" t="s">
        <v>330</v>
      </c>
      <c r="H16" s="88"/>
      <c r="I16" s="30" t="s">
        <v>176</v>
      </c>
    </row>
    <row r="17" spans="1:9" ht="15" customHeight="1">
      <c r="A17" s="44" t="s">
        <v>234</v>
      </c>
      <c r="B17" s="10" t="s">
        <v>58</v>
      </c>
      <c r="C17" s="6">
        <f>SUM('Stavební rozpočet'!AE12:AE115)</f>
        <v>0</v>
      </c>
      <c r="D17" s="87" t="s">
        <v>234</v>
      </c>
      <c r="E17" s="88"/>
      <c r="F17" s="30" t="s">
        <v>234</v>
      </c>
      <c r="G17" s="87" t="s">
        <v>177</v>
      </c>
      <c r="H17" s="88"/>
      <c r="I17" s="30" t="s">
        <v>176</v>
      </c>
    </row>
    <row r="18" spans="1:9" ht="15" customHeight="1">
      <c r="A18" s="11" t="s">
        <v>95</v>
      </c>
      <c r="B18" s="10" t="s">
        <v>79</v>
      </c>
      <c r="C18" s="6">
        <f>SUM('Stavební rozpočet'!AF12:AF115)</f>
        <v>0</v>
      </c>
      <c r="D18" s="87" t="s">
        <v>234</v>
      </c>
      <c r="E18" s="88"/>
      <c r="F18" s="30" t="s">
        <v>234</v>
      </c>
      <c r="G18" s="87" t="s">
        <v>213</v>
      </c>
      <c r="H18" s="88"/>
      <c r="I18" s="30" t="s">
        <v>176</v>
      </c>
    </row>
    <row r="19" spans="1:9" ht="15" customHeight="1">
      <c r="A19" s="44" t="s">
        <v>234</v>
      </c>
      <c r="B19" s="10" t="s">
        <v>58</v>
      </c>
      <c r="C19" s="6">
        <f>SUM('Stavební rozpočet'!AG12:AG115)</f>
        <v>0</v>
      </c>
      <c r="D19" s="87" t="s">
        <v>234</v>
      </c>
      <c r="E19" s="88"/>
      <c r="F19" s="30" t="s">
        <v>234</v>
      </c>
      <c r="G19" s="87" t="s">
        <v>343</v>
      </c>
      <c r="H19" s="88"/>
      <c r="I19" s="30" t="s">
        <v>176</v>
      </c>
    </row>
    <row r="20" spans="1:9" ht="15" customHeight="1">
      <c r="A20" s="81" t="s">
        <v>19</v>
      </c>
      <c r="B20" s="82"/>
      <c r="C20" s="6">
        <f>SUM('Stavební rozpočet'!AH12:AH115)</f>
        <v>0</v>
      </c>
      <c r="D20" s="87" t="s">
        <v>234</v>
      </c>
      <c r="E20" s="88"/>
      <c r="F20" s="30" t="s">
        <v>234</v>
      </c>
      <c r="G20" s="87" t="s">
        <v>234</v>
      </c>
      <c r="H20" s="88"/>
      <c r="I20" s="30" t="s">
        <v>234</v>
      </c>
    </row>
    <row r="21" spans="1:9" ht="15" customHeight="1">
      <c r="A21" s="83" t="s">
        <v>341</v>
      </c>
      <c r="B21" s="84"/>
      <c r="C21" s="49">
        <f>SUM('Stavební rozpočet'!Z12:Z115)</f>
        <v>0</v>
      </c>
      <c r="D21" s="89" t="s">
        <v>234</v>
      </c>
      <c r="E21" s="90"/>
      <c r="F21" s="41" t="s">
        <v>234</v>
      </c>
      <c r="G21" s="89" t="s">
        <v>234</v>
      </c>
      <c r="H21" s="90"/>
      <c r="I21" s="41" t="s">
        <v>234</v>
      </c>
    </row>
    <row r="22" spans="1:9" ht="16.5" customHeight="1">
      <c r="A22" s="85" t="s">
        <v>62</v>
      </c>
      <c r="B22" s="86"/>
      <c r="C22" s="14">
        <f>SUM(C14:C21)</f>
        <v>0</v>
      </c>
      <c r="D22" s="91" t="s">
        <v>172</v>
      </c>
      <c r="E22" s="86"/>
      <c r="F22" s="14">
        <f>SUM(F14:F21)</f>
        <v>0</v>
      </c>
      <c r="G22" s="91" t="s">
        <v>352</v>
      </c>
      <c r="H22" s="86"/>
      <c r="I22" s="14">
        <f>SUM(I14:I21)</f>
        <v>0</v>
      </c>
    </row>
    <row r="23" spans="4:9" ht="15" customHeight="1">
      <c r="D23" s="81" t="s">
        <v>275</v>
      </c>
      <c r="E23" s="82"/>
      <c r="F23" s="8">
        <v>0</v>
      </c>
      <c r="G23" s="92" t="s">
        <v>14</v>
      </c>
      <c r="H23" s="82"/>
      <c r="I23" s="6">
        <v>0</v>
      </c>
    </row>
    <row r="24" spans="7:8" ht="15" customHeight="1">
      <c r="G24" s="81" t="s">
        <v>231</v>
      </c>
      <c r="H24" s="82"/>
    </row>
    <row r="25" spans="7:9" ht="15" customHeight="1">
      <c r="G25" s="81" t="s">
        <v>261</v>
      </c>
      <c r="H25" s="82"/>
      <c r="I25" s="14">
        <v>0</v>
      </c>
    </row>
    <row r="27" spans="1:3" ht="15" customHeight="1">
      <c r="A27" s="93" t="s">
        <v>130</v>
      </c>
      <c r="B27" s="94"/>
      <c r="C27" s="29">
        <f>SUM('Stavební rozpočet'!AJ12:AJ115)</f>
        <v>0</v>
      </c>
    </row>
    <row r="28" spans="1:9" ht="15" customHeight="1">
      <c r="A28" s="95" t="s">
        <v>7</v>
      </c>
      <c r="B28" s="96"/>
      <c r="C28" s="23">
        <f>SUM('Stavební rozpočet'!AK12:AK115)</f>
        <v>0</v>
      </c>
      <c r="D28" s="94" t="s">
        <v>68</v>
      </c>
      <c r="E28" s="94"/>
      <c r="F28" s="29">
        <f>ROUND(C28*(15/100),2)</f>
        <v>0</v>
      </c>
      <c r="G28" s="94" t="s">
        <v>42</v>
      </c>
      <c r="H28" s="94"/>
      <c r="I28" s="29">
        <f>SUM(C27:C29)</f>
        <v>0</v>
      </c>
    </row>
    <row r="29" spans="1:9" ht="15" customHeight="1">
      <c r="A29" s="95" t="s">
        <v>10</v>
      </c>
      <c r="B29" s="96"/>
      <c r="C29" s="23">
        <f>SUM('Stavební rozpočet'!AL12:AL115)+(F22+I22+F23+I23+I24+I25)</f>
        <v>0</v>
      </c>
      <c r="D29" s="96" t="s">
        <v>255</v>
      </c>
      <c r="E29" s="96"/>
      <c r="F29" s="23">
        <f>ROUND(C29*(21/100),2)</f>
        <v>0</v>
      </c>
      <c r="G29" s="96" t="s">
        <v>129</v>
      </c>
      <c r="H29" s="96"/>
      <c r="I29" s="23">
        <f>SUM(F28:F29)+I28</f>
        <v>0</v>
      </c>
    </row>
    <row r="31" spans="1:9" ht="15" customHeight="1">
      <c r="A31" s="97" t="s">
        <v>4</v>
      </c>
      <c r="B31" s="98"/>
      <c r="C31" s="99"/>
      <c r="D31" s="98" t="s">
        <v>322</v>
      </c>
      <c r="E31" s="98"/>
      <c r="F31" s="99"/>
      <c r="G31" s="98" t="s">
        <v>226</v>
      </c>
      <c r="H31" s="98"/>
      <c r="I31" s="99"/>
    </row>
    <row r="32" spans="1:9" ht="15" customHeight="1">
      <c r="A32" s="100" t="s">
        <v>234</v>
      </c>
      <c r="B32" s="89"/>
      <c r="C32" s="101"/>
      <c r="D32" s="89" t="s">
        <v>234</v>
      </c>
      <c r="E32" s="89"/>
      <c r="F32" s="101"/>
      <c r="G32" s="89" t="s">
        <v>234</v>
      </c>
      <c r="H32" s="89"/>
      <c r="I32" s="101"/>
    </row>
    <row r="33" spans="1:9" ht="15" customHeight="1">
      <c r="A33" s="100" t="s">
        <v>234</v>
      </c>
      <c r="B33" s="89"/>
      <c r="C33" s="101"/>
      <c r="D33" s="89" t="s">
        <v>234</v>
      </c>
      <c r="E33" s="89"/>
      <c r="F33" s="101"/>
      <c r="G33" s="89" t="s">
        <v>234</v>
      </c>
      <c r="H33" s="89"/>
      <c r="I33" s="101"/>
    </row>
    <row r="34" spans="1:9" ht="15" customHeight="1">
      <c r="A34" s="100" t="s">
        <v>234</v>
      </c>
      <c r="B34" s="89"/>
      <c r="C34" s="101"/>
      <c r="D34" s="89" t="s">
        <v>234</v>
      </c>
      <c r="E34" s="89"/>
      <c r="F34" s="101"/>
      <c r="G34" s="89" t="s">
        <v>234</v>
      </c>
      <c r="H34" s="89"/>
      <c r="I34" s="101"/>
    </row>
    <row r="35" spans="1:9" ht="15" customHeight="1">
      <c r="A35" s="102" t="s">
        <v>60</v>
      </c>
      <c r="B35" s="103"/>
      <c r="C35" s="104"/>
      <c r="D35" s="103" t="s">
        <v>60</v>
      </c>
      <c r="E35" s="103"/>
      <c r="F35" s="104"/>
      <c r="G35" s="103" t="s">
        <v>60</v>
      </c>
      <c r="H35" s="103"/>
      <c r="I35" s="104"/>
    </row>
    <row r="36" ht="15" customHeight="1">
      <c r="A36" s="18" t="s">
        <v>25</v>
      </c>
    </row>
    <row r="37" spans="1:9" ht="40.5" customHeight="1">
      <c r="A37" s="65" t="s">
        <v>54</v>
      </c>
      <c r="B37" s="60"/>
      <c r="C37" s="60"/>
      <c r="D37" s="60"/>
      <c r="E37" s="60"/>
      <c r="F37" s="60"/>
      <c r="G37" s="60"/>
      <c r="H37" s="60"/>
      <c r="I37" s="60"/>
    </row>
  </sheetData>
  <sheetProtection password="C665" sheet="1"/>
  <mergeCells count="83">
    <mergeCell ref="G31:I31"/>
    <mergeCell ref="G32:I32"/>
    <mergeCell ref="G33:I33"/>
    <mergeCell ref="G34:I34"/>
    <mergeCell ref="G35:I35"/>
    <mergeCell ref="A37:I37"/>
    <mergeCell ref="A31:C31"/>
    <mergeCell ref="A32:C32"/>
    <mergeCell ref="A33:C33"/>
    <mergeCell ref="A34:C34"/>
    <mergeCell ref="A35:C35"/>
    <mergeCell ref="D31:F31"/>
    <mergeCell ref="D32:F32"/>
    <mergeCell ref="D33:F33"/>
    <mergeCell ref="D34:F34"/>
    <mergeCell ref="D35:F35"/>
    <mergeCell ref="A27:B27"/>
    <mergeCell ref="A28:B28"/>
    <mergeCell ref="A29:B29"/>
    <mergeCell ref="D28:E28"/>
    <mergeCell ref="D29:E29"/>
    <mergeCell ref="G28:H28"/>
    <mergeCell ref="G29:H29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D18:E18"/>
    <mergeCell ref="D19:E19"/>
    <mergeCell ref="D20:E20"/>
    <mergeCell ref="D21:E21"/>
    <mergeCell ref="D22:E22"/>
    <mergeCell ref="D23:E23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E10:E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</mergeCells>
  <printOptions/>
  <pageMargins left="0.394" right="0.394" top="0.591" bottom="0.591" header="0" footer="0"/>
  <pageSetup firstPageNumber="0" useFirstPageNumber="1" fitToHeight="1" fitToWidth="1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18"/>
  <sheetViews>
    <sheetView tabSelected="1" showOutlineSymbols="0" zoomScalePageLayoutView="0" workbookViewId="0" topLeftCell="A1">
      <pane ySplit="11" topLeftCell="A12" activePane="bottomLeft" state="frozen"/>
      <selection pane="topLeft" activeCell="A118" sqref="A118:M118"/>
      <selection pane="bottomLeft" activeCell="C68" sqref="C68:M68"/>
    </sheetView>
  </sheetViews>
  <sheetFormatPr defaultColWidth="14.16015625" defaultRowHeight="15" customHeight="1"/>
  <cols>
    <col min="1" max="1" width="4.66015625" style="0" customWidth="1"/>
    <col min="2" max="2" width="20.83203125" style="0" customWidth="1"/>
    <col min="3" max="3" width="1.66796875" style="0" customWidth="1"/>
    <col min="4" max="4" width="146.5" style="0" customWidth="1"/>
    <col min="5" max="7" width="14.16015625" style="0" customWidth="1"/>
    <col min="8" max="8" width="7.5" style="0" customWidth="1"/>
    <col min="9" max="9" width="15" style="0" customWidth="1"/>
    <col min="10" max="10" width="14" style="0" customWidth="1"/>
    <col min="11" max="11" width="18.33203125" style="0" customWidth="1"/>
    <col min="12" max="13" width="13.66015625" style="0" customWidth="1"/>
    <col min="14" max="24" width="14.16015625" style="0" customWidth="1"/>
    <col min="25" max="74" width="14.16015625" style="0" hidden="1" customWidth="1"/>
  </cols>
  <sheetData>
    <row r="1" spans="1:13" ht="54.75" customHeight="1">
      <c r="A1" s="56" t="s">
        <v>312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" customHeight="1">
      <c r="A2" s="57" t="s">
        <v>17</v>
      </c>
      <c r="B2" s="58"/>
      <c r="C2" s="62" t="s">
        <v>134</v>
      </c>
      <c r="D2" s="63"/>
      <c r="E2" s="58" t="s">
        <v>2</v>
      </c>
      <c r="F2" s="58"/>
      <c r="G2" s="105" t="s">
        <v>316</v>
      </c>
      <c r="H2" s="66" t="s">
        <v>295</v>
      </c>
      <c r="I2" s="58"/>
      <c r="J2" s="66" t="s">
        <v>138</v>
      </c>
      <c r="K2" s="58"/>
      <c r="L2" s="58"/>
      <c r="M2" s="67"/>
    </row>
    <row r="3" spans="1:13" ht="15" customHeight="1">
      <c r="A3" s="59"/>
      <c r="B3" s="60"/>
      <c r="C3" s="64"/>
      <c r="D3" s="64"/>
      <c r="E3" s="60"/>
      <c r="F3" s="60"/>
      <c r="G3" s="106"/>
      <c r="H3" s="60"/>
      <c r="I3" s="60"/>
      <c r="J3" s="60"/>
      <c r="K3" s="60"/>
      <c r="L3" s="60"/>
      <c r="M3" s="68"/>
    </row>
    <row r="4" spans="1:13" ht="15" customHeight="1">
      <c r="A4" s="61" t="s">
        <v>182</v>
      </c>
      <c r="B4" s="60"/>
      <c r="C4" s="65" t="s">
        <v>316</v>
      </c>
      <c r="D4" s="60"/>
      <c r="E4" s="60" t="s">
        <v>307</v>
      </c>
      <c r="F4" s="60"/>
      <c r="G4" s="106" t="s">
        <v>316</v>
      </c>
      <c r="H4" s="65" t="s">
        <v>230</v>
      </c>
      <c r="I4" s="60"/>
      <c r="J4" s="65" t="s">
        <v>364</v>
      </c>
      <c r="K4" s="60"/>
      <c r="L4" s="60"/>
      <c r="M4" s="68"/>
    </row>
    <row r="5" spans="1:13" ht="15" customHeight="1">
      <c r="A5" s="59"/>
      <c r="B5" s="60"/>
      <c r="C5" s="60"/>
      <c r="D5" s="60"/>
      <c r="E5" s="60"/>
      <c r="F5" s="60"/>
      <c r="G5" s="106"/>
      <c r="H5" s="60"/>
      <c r="I5" s="60"/>
      <c r="J5" s="60"/>
      <c r="K5" s="60"/>
      <c r="L5" s="60"/>
      <c r="M5" s="68"/>
    </row>
    <row r="6" spans="1:13" ht="15" customHeight="1">
      <c r="A6" s="61" t="s">
        <v>26</v>
      </c>
      <c r="B6" s="60"/>
      <c r="C6" s="65" t="s">
        <v>316</v>
      </c>
      <c r="D6" s="60"/>
      <c r="E6" s="60" t="s">
        <v>100</v>
      </c>
      <c r="F6" s="60"/>
      <c r="G6" s="106" t="s">
        <v>316</v>
      </c>
      <c r="H6" s="65" t="s">
        <v>300</v>
      </c>
      <c r="I6" s="60"/>
      <c r="J6" s="106" t="s">
        <v>150</v>
      </c>
      <c r="K6" s="106"/>
      <c r="L6" s="106"/>
      <c r="M6" s="107"/>
    </row>
    <row r="7" spans="1:13" ht="15" customHeight="1">
      <c r="A7" s="59"/>
      <c r="B7" s="60"/>
      <c r="C7" s="60"/>
      <c r="D7" s="60"/>
      <c r="E7" s="60"/>
      <c r="F7" s="60"/>
      <c r="G7" s="106"/>
      <c r="H7" s="60"/>
      <c r="I7" s="60"/>
      <c r="J7" s="106"/>
      <c r="K7" s="106"/>
      <c r="L7" s="106"/>
      <c r="M7" s="107"/>
    </row>
    <row r="8" spans="1:13" ht="15" customHeight="1">
      <c r="A8" s="61" t="s">
        <v>162</v>
      </c>
      <c r="B8" s="60"/>
      <c r="C8" s="65" t="s">
        <v>316</v>
      </c>
      <c r="D8" s="60"/>
      <c r="E8" s="60" t="s">
        <v>185</v>
      </c>
      <c r="F8" s="60"/>
      <c r="G8" s="106" t="s">
        <v>157</v>
      </c>
      <c r="H8" s="65" t="s">
        <v>219</v>
      </c>
      <c r="I8" s="60"/>
      <c r="J8" s="106" t="s">
        <v>150</v>
      </c>
      <c r="K8" s="106"/>
      <c r="L8" s="106"/>
      <c r="M8" s="107"/>
    </row>
    <row r="9" spans="1:13" ht="15" customHeight="1">
      <c r="A9" s="59"/>
      <c r="B9" s="60"/>
      <c r="C9" s="60"/>
      <c r="D9" s="60"/>
      <c r="E9" s="60"/>
      <c r="F9" s="60"/>
      <c r="G9" s="106"/>
      <c r="H9" s="60"/>
      <c r="I9" s="60"/>
      <c r="J9" s="106"/>
      <c r="K9" s="106"/>
      <c r="L9" s="106"/>
      <c r="M9" s="107"/>
    </row>
    <row r="10" spans="1:64" ht="15" customHeight="1">
      <c r="A10" s="4" t="s">
        <v>23</v>
      </c>
      <c r="B10" s="38" t="s">
        <v>103</v>
      </c>
      <c r="C10" s="108" t="s">
        <v>233</v>
      </c>
      <c r="D10" s="108"/>
      <c r="E10" s="108"/>
      <c r="F10" s="108"/>
      <c r="G10" s="109"/>
      <c r="H10" s="38" t="s">
        <v>111</v>
      </c>
      <c r="I10" s="51" t="s">
        <v>194</v>
      </c>
      <c r="J10" s="47" t="s">
        <v>99</v>
      </c>
      <c r="K10" s="13" t="s">
        <v>207</v>
      </c>
      <c r="L10" s="110" t="s">
        <v>45</v>
      </c>
      <c r="M10" s="111"/>
      <c r="BK10" s="16" t="s">
        <v>127</v>
      </c>
      <c r="BL10" s="15" t="s">
        <v>175</v>
      </c>
    </row>
    <row r="11" spans="1:62" ht="15" customHeight="1">
      <c r="A11" s="42" t="s">
        <v>316</v>
      </c>
      <c r="B11" s="27" t="s">
        <v>316</v>
      </c>
      <c r="C11" s="70" t="s">
        <v>349</v>
      </c>
      <c r="D11" s="70"/>
      <c r="E11" s="70"/>
      <c r="F11" s="70"/>
      <c r="G11" s="71"/>
      <c r="H11" s="27" t="s">
        <v>316</v>
      </c>
      <c r="I11" s="27" t="s">
        <v>316</v>
      </c>
      <c r="J11" s="25" t="s">
        <v>325</v>
      </c>
      <c r="K11" s="1" t="s">
        <v>32</v>
      </c>
      <c r="L11" s="25" t="s">
        <v>104</v>
      </c>
      <c r="M11" s="25" t="s">
        <v>32</v>
      </c>
      <c r="Z11" s="16" t="s">
        <v>266</v>
      </c>
      <c r="AA11" s="16" t="s">
        <v>199</v>
      </c>
      <c r="AB11" s="16" t="s">
        <v>358</v>
      </c>
      <c r="AC11" s="16" t="s">
        <v>87</v>
      </c>
      <c r="AD11" s="16" t="s">
        <v>296</v>
      </c>
      <c r="AE11" s="16" t="s">
        <v>121</v>
      </c>
      <c r="AF11" s="16" t="s">
        <v>310</v>
      </c>
      <c r="AG11" s="16" t="s">
        <v>136</v>
      </c>
      <c r="AH11" s="16" t="s">
        <v>81</v>
      </c>
      <c r="BH11" s="16" t="s">
        <v>267</v>
      </c>
      <c r="BI11" s="16" t="s">
        <v>353</v>
      </c>
      <c r="BJ11" s="16" t="s">
        <v>372</v>
      </c>
    </row>
    <row r="12" spans="1:13" ht="15" customHeight="1">
      <c r="A12" s="37" t="s">
        <v>234</v>
      </c>
      <c r="B12" s="40" t="s">
        <v>234</v>
      </c>
      <c r="C12" s="112" t="s">
        <v>48</v>
      </c>
      <c r="D12" s="112"/>
      <c r="E12" s="112"/>
      <c r="F12" s="112"/>
      <c r="G12" s="112"/>
      <c r="H12" s="55" t="s">
        <v>316</v>
      </c>
      <c r="I12" s="55" t="s">
        <v>316</v>
      </c>
      <c r="J12" s="46" t="s">
        <v>316</v>
      </c>
      <c r="K12" s="31">
        <f>K13+K17+K25+K28+K30+K33+K37</f>
        <v>0</v>
      </c>
      <c r="L12" s="28" t="s">
        <v>234</v>
      </c>
      <c r="M12" s="33">
        <f>M13+M17+M25+M28+M30+M33+M37</f>
        <v>176.67394499999997</v>
      </c>
    </row>
    <row r="13" spans="1:47" ht="15" customHeight="1">
      <c r="A13" s="53" t="s">
        <v>234</v>
      </c>
      <c r="B13" s="36" t="s">
        <v>253</v>
      </c>
      <c r="C13" s="112" t="s">
        <v>78</v>
      </c>
      <c r="D13" s="112"/>
      <c r="E13" s="112"/>
      <c r="F13" s="112"/>
      <c r="G13" s="112"/>
      <c r="H13" s="21" t="s">
        <v>316</v>
      </c>
      <c r="I13" s="21" t="s">
        <v>316</v>
      </c>
      <c r="J13" s="5" t="s">
        <v>316</v>
      </c>
      <c r="K13" s="35">
        <f>SUM(K14:K16)</f>
        <v>0</v>
      </c>
      <c r="L13" s="16" t="s">
        <v>234</v>
      </c>
      <c r="M13" s="19">
        <f>SUM(M14:M16)</f>
        <v>0</v>
      </c>
      <c r="AI13" s="16" t="s">
        <v>0</v>
      </c>
      <c r="AS13" s="35">
        <f>SUM(AJ14:AJ16)</f>
        <v>0</v>
      </c>
      <c r="AT13" s="35">
        <f>SUM(AK14:AK16)</f>
        <v>0</v>
      </c>
      <c r="AU13" s="35">
        <f>SUM(AL14:AL16)</f>
        <v>0</v>
      </c>
    </row>
    <row r="14" spans="1:64" ht="15" customHeight="1">
      <c r="A14" s="2" t="s">
        <v>345</v>
      </c>
      <c r="B14" s="39" t="s">
        <v>90</v>
      </c>
      <c r="C14" s="60" t="s">
        <v>251</v>
      </c>
      <c r="D14" s="60"/>
      <c r="E14" s="60"/>
      <c r="F14" s="60"/>
      <c r="G14" s="60"/>
      <c r="H14" s="39" t="s">
        <v>332</v>
      </c>
      <c r="I14" s="48">
        <v>72.219</v>
      </c>
      <c r="J14" s="7">
        <v>0</v>
      </c>
      <c r="K14" s="48">
        <f>I14*J14</f>
        <v>0</v>
      </c>
      <c r="L14" s="48">
        <v>0</v>
      </c>
      <c r="M14" s="12">
        <f>I14*L14</f>
        <v>0</v>
      </c>
      <c r="Z14" s="48">
        <f>IF(AQ14="5",BJ14,0)</f>
        <v>0</v>
      </c>
      <c r="AB14" s="48">
        <f>IF(AQ14="1",BH14,0)</f>
        <v>0</v>
      </c>
      <c r="AC14" s="48">
        <f>IF(AQ14="1",BI14,0)</f>
        <v>0</v>
      </c>
      <c r="AD14" s="48">
        <f>IF(AQ14="7",BH14,0)</f>
        <v>0</v>
      </c>
      <c r="AE14" s="48">
        <f>IF(AQ14="7",BI14,0)</f>
        <v>0</v>
      </c>
      <c r="AF14" s="48">
        <f>IF(AQ14="2",BH14,0)</f>
        <v>0</v>
      </c>
      <c r="AG14" s="48">
        <f>IF(AQ14="2",BI14,0)</f>
        <v>0</v>
      </c>
      <c r="AH14" s="48">
        <f>IF(AQ14="0",BJ14,0)</f>
        <v>0</v>
      </c>
      <c r="AI14" s="16" t="s">
        <v>0</v>
      </c>
      <c r="AJ14" s="48">
        <f>IF(AN14=0,K14,0)</f>
        <v>0</v>
      </c>
      <c r="AK14" s="48">
        <f>IF(AN14=15,K14,0)</f>
        <v>0</v>
      </c>
      <c r="AL14" s="48">
        <f>IF(AN14=21,K14,0)</f>
        <v>0</v>
      </c>
      <c r="AN14" s="48">
        <v>21</v>
      </c>
      <c r="AO14" s="48">
        <f>J14*0</f>
        <v>0</v>
      </c>
      <c r="AP14" s="48">
        <f>J14*(1-0)</f>
        <v>0</v>
      </c>
      <c r="AQ14" s="26" t="s">
        <v>345</v>
      </c>
      <c r="AV14" s="48">
        <f>AW14+AX14</f>
        <v>0</v>
      </c>
      <c r="AW14" s="48">
        <f>I14*AO14</f>
        <v>0</v>
      </c>
      <c r="AX14" s="48">
        <f>I14*AP14</f>
        <v>0</v>
      </c>
      <c r="AY14" s="26" t="s">
        <v>168</v>
      </c>
      <c r="AZ14" s="26" t="s">
        <v>108</v>
      </c>
      <c r="BA14" s="16" t="s">
        <v>304</v>
      </c>
      <c r="BC14" s="48">
        <f>AW14+AX14</f>
        <v>0</v>
      </c>
      <c r="BD14" s="48">
        <f>J14/(100-BE14)*100</f>
        <v>0</v>
      </c>
      <c r="BE14" s="48">
        <v>0</v>
      </c>
      <c r="BF14" s="48">
        <f>M14</f>
        <v>0</v>
      </c>
      <c r="BH14" s="48">
        <f>I14*AO14</f>
        <v>0</v>
      </c>
      <c r="BI14" s="48">
        <f>I14*AP14</f>
        <v>0</v>
      </c>
      <c r="BJ14" s="48">
        <f>I14*J14</f>
        <v>0</v>
      </c>
      <c r="BK14" s="48"/>
      <c r="BL14" s="48">
        <v>12</v>
      </c>
    </row>
    <row r="15" spans="1:64" ht="15" customHeight="1">
      <c r="A15" s="2" t="s">
        <v>229</v>
      </c>
      <c r="B15" s="39" t="s">
        <v>61</v>
      </c>
      <c r="C15" s="60" t="s">
        <v>366</v>
      </c>
      <c r="D15" s="60"/>
      <c r="E15" s="60"/>
      <c r="F15" s="60"/>
      <c r="G15" s="60"/>
      <c r="H15" s="39" t="s">
        <v>332</v>
      </c>
      <c r="I15" s="48">
        <v>72.219</v>
      </c>
      <c r="J15" s="7">
        <v>0</v>
      </c>
      <c r="K15" s="48">
        <f>I15*J15</f>
        <v>0</v>
      </c>
      <c r="L15" s="48">
        <v>0</v>
      </c>
      <c r="M15" s="12">
        <f>I15*L15</f>
        <v>0</v>
      </c>
      <c r="Z15" s="48">
        <f>IF(AQ15="5",BJ15,0)</f>
        <v>0</v>
      </c>
      <c r="AB15" s="48">
        <f>IF(AQ15="1",BH15,0)</f>
        <v>0</v>
      </c>
      <c r="AC15" s="48">
        <f>IF(AQ15="1",BI15,0)</f>
        <v>0</v>
      </c>
      <c r="AD15" s="48">
        <f>IF(AQ15="7",BH15,0)</f>
        <v>0</v>
      </c>
      <c r="AE15" s="48">
        <f>IF(AQ15="7",BI15,0)</f>
        <v>0</v>
      </c>
      <c r="AF15" s="48">
        <f>IF(AQ15="2",BH15,0)</f>
        <v>0</v>
      </c>
      <c r="AG15" s="48">
        <f>IF(AQ15="2",BI15,0)</f>
        <v>0</v>
      </c>
      <c r="AH15" s="48">
        <f>IF(AQ15="0",BJ15,0)</f>
        <v>0</v>
      </c>
      <c r="AI15" s="16" t="s">
        <v>0</v>
      </c>
      <c r="AJ15" s="48">
        <f>IF(AN15=0,K15,0)</f>
        <v>0</v>
      </c>
      <c r="AK15" s="48">
        <f>IF(AN15=15,K15,0)</f>
        <v>0</v>
      </c>
      <c r="AL15" s="48">
        <f>IF(AN15=21,K15,0)</f>
        <v>0</v>
      </c>
      <c r="AN15" s="48">
        <v>21</v>
      </c>
      <c r="AO15" s="48">
        <f>J15*0</f>
        <v>0</v>
      </c>
      <c r="AP15" s="48">
        <f>J15*(1-0)</f>
        <v>0</v>
      </c>
      <c r="AQ15" s="26" t="s">
        <v>345</v>
      </c>
      <c r="AV15" s="48">
        <f>AW15+AX15</f>
        <v>0</v>
      </c>
      <c r="AW15" s="48">
        <f>I15*AO15</f>
        <v>0</v>
      </c>
      <c r="AX15" s="48">
        <f>I15*AP15</f>
        <v>0</v>
      </c>
      <c r="AY15" s="26" t="s">
        <v>168</v>
      </c>
      <c r="AZ15" s="26" t="s">
        <v>108</v>
      </c>
      <c r="BA15" s="16" t="s">
        <v>304</v>
      </c>
      <c r="BC15" s="48">
        <f>AW15+AX15</f>
        <v>0</v>
      </c>
      <c r="BD15" s="48">
        <f>J15/(100-BE15)*100</f>
        <v>0</v>
      </c>
      <c r="BE15" s="48">
        <v>0</v>
      </c>
      <c r="BF15" s="48">
        <f>M15</f>
        <v>0</v>
      </c>
      <c r="BH15" s="48">
        <f>I15*AO15</f>
        <v>0</v>
      </c>
      <c r="BI15" s="48">
        <f>I15*AP15</f>
        <v>0</v>
      </c>
      <c r="BJ15" s="48">
        <f>I15*J15</f>
        <v>0</v>
      </c>
      <c r="BK15" s="48"/>
      <c r="BL15" s="48">
        <v>12</v>
      </c>
    </row>
    <row r="16" spans="1:64" ht="15" customHeight="1">
      <c r="A16" s="2" t="s">
        <v>297</v>
      </c>
      <c r="B16" s="39" t="s">
        <v>291</v>
      </c>
      <c r="C16" s="60" t="s">
        <v>35</v>
      </c>
      <c r="D16" s="60"/>
      <c r="E16" s="60"/>
      <c r="F16" s="60"/>
      <c r="G16" s="60"/>
      <c r="H16" s="39" t="s">
        <v>332</v>
      </c>
      <c r="I16" s="48">
        <v>38.01</v>
      </c>
      <c r="J16" s="7">
        <v>0</v>
      </c>
      <c r="K16" s="48">
        <f>I16*J16</f>
        <v>0</v>
      </c>
      <c r="L16" s="48">
        <v>0</v>
      </c>
      <c r="M16" s="12">
        <f>I16*L16</f>
        <v>0</v>
      </c>
      <c r="Z16" s="48">
        <f>IF(AQ16="5",BJ16,0)</f>
        <v>0</v>
      </c>
      <c r="AB16" s="48">
        <f>IF(AQ16="1",BH16,0)</f>
        <v>0</v>
      </c>
      <c r="AC16" s="48">
        <f>IF(AQ16="1",BI16,0)</f>
        <v>0</v>
      </c>
      <c r="AD16" s="48">
        <f>IF(AQ16="7",BH16,0)</f>
        <v>0</v>
      </c>
      <c r="AE16" s="48">
        <f>IF(AQ16="7",BI16,0)</f>
        <v>0</v>
      </c>
      <c r="AF16" s="48">
        <f>IF(AQ16="2",BH16,0)</f>
        <v>0</v>
      </c>
      <c r="AG16" s="48">
        <f>IF(AQ16="2",BI16,0)</f>
        <v>0</v>
      </c>
      <c r="AH16" s="48">
        <f>IF(AQ16="0",BJ16,0)</f>
        <v>0</v>
      </c>
      <c r="AI16" s="16" t="s">
        <v>0</v>
      </c>
      <c r="AJ16" s="48">
        <f>IF(AN16=0,K16,0)</f>
        <v>0</v>
      </c>
      <c r="AK16" s="48">
        <f>IF(AN16=15,K16,0)</f>
        <v>0</v>
      </c>
      <c r="AL16" s="48">
        <f>IF(AN16=21,K16,0)</f>
        <v>0</v>
      </c>
      <c r="AN16" s="48">
        <v>21</v>
      </c>
      <c r="AO16" s="48">
        <f>J16*0</f>
        <v>0</v>
      </c>
      <c r="AP16" s="48">
        <f>J16*(1-0)</f>
        <v>0</v>
      </c>
      <c r="AQ16" s="26" t="s">
        <v>345</v>
      </c>
      <c r="AV16" s="48">
        <f>AW16+AX16</f>
        <v>0</v>
      </c>
      <c r="AW16" s="48">
        <f>I16*AO16</f>
        <v>0</v>
      </c>
      <c r="AX16" s="48">
        <f>I16*AP16</f>
        <v>0</v>
      </c>
      <c r="AY16" s="26" t="s">
        <v>168</v>
      </c>
      <c r="AZ16" s="26" t="s">
        <v>108</v>
      </c>
      <c r="BA16" s="16" t="s">
        <v>304</v>
      </c>
      <c r="BC16" s="48">
        <f>AW16+AX16</f>
        <v>0</v>
      </c>
      <c r="BD16" s="48">
        <f>J16/(100-BE16)*100</f>
        <v>0</v>
      </c>
      <c r="BE16" s="48">
        <v>0</v>
      </c>
      <c r="BF16" s="48">
        <f>M16</f>
        <v>0</v>
      </c>
      <c r="BH16" s="48">
        <f>I16*AO16</f>
        <v>0</v>
      </c>
      <c r="BI16" s="48">
        <f>I16*AP16</f>
        <v>0</v>
      </c>
      <c r="BJ16" s="48">
        <f>I16*J16</f>
        <v>0</v>
      </c>
      <c r="BK16" s="48"/>
      <c r="BL16" s="48">
        <v>12</v>
      </c>
    </row>
    <row r="17" spans="1:47" ht="15" customHeight="1">
      <c r="A17" s="53" t="s">
        <v>234</v>
      </c>
      <c r="B17" s="36" t="s">
        <v>27</v>
      </c>
      <c r="C17" s="112" t="s">
        <v>285</v>
      </c>
      <c r="D17" s="112"/>
      <c r="E17" s="112"/>
      <c r="F17" s="112"/>
      <c r="G17" s="112"/>
      <c r="H17" s="21" t="s">
        <v>316</v>
      </c>
      <c r="I17" s="21" t="s">
        <v>316</v>
      </c>
      <c r="J17" s="5" t="s">
        <v>316</v>
      </c>
      <c r="K17" s="35">
        <f>SUM(K18:K24)</f>
        <v>0</v>
      </c>
      <c r="L17" s="16" t="s">
        <v>234</v>
      </c>
      <c r="M17" s="19">
        <f>SUM(M18:M24)</f>
        <v>0</v>
      </c>
      <c r="AI17" s="16" t="s">
        <v>0</v>
      </c>
      <c r="AS17" s="35">
        <f>SUM(AJ18:AJ24)</f>
        <v>0</v>
      </c>
      <c r="AT17" s="35">
        <f>SUM(AK18:AK24)</f>
        <v>0</v>
      </c>
      <c r="AU17" s="35">
        <f>SUM(AL18:AL24)</f>
        <v>0</v>
      </c>
    </row>
    <row r="18" spans="1:64" ht="15" customHeight="1">
      <c r="A18" s="2" t="s">
        <v>34</v>
      </c>
      <c r="B18" s="39" t="s">
        <v>288</v>
      </c>
      <c r="C18" s="60" t="s">
        <v>73</v>
      </c>
      <c r="D18" s="60"/>
      <c r="E18" s="60"/>
      <c r="F18" s="60"/>
      <c r="G18" s="60"/>
      <c r="H18" s="39" t="s">
        <v>332</v>
      </c>
      <c r="I18" s="48">
        <v>72.219</v>
      </c>
      <c r="J18" s="7">
        <v>0</v>
      </c>
      <c r="K18" s="48">
        <f>I18*J18</f>
        <v>0</v>
      </c>
      <c r="L18" s="48">
        <v>0</v>
      </c>
      <c r="M18" s="12">
        <f>I18*L18</f>
        <v>0</v>
      </c>
      <c r="Z18" s="48">
        <f>IF(AQ18="5",BJ18,0)</f>
        <v>0</v>
      </c>
      <c r="AB18" s="48">
        <f>IF(AQ18="1",BH18,0)</f>
        <v>0</v>
      </c>
      <c r="AC18" s="48">
        <f>IF(AQ18="1",BI18,0)</f>
        <v>0</v>
      </c>
      <c r="AD18" s="48">
        <f>IF(AQ18="7",BH18,0)</f>
        <v>0</v>
      </c>
      <c r="AE18" s="48">
        <f>IF(AQ18="7",BI18,0)</f>
        <v>0</v>
      </c>
      <c r="AF18" s="48">
        <f>IF(AQ18="2",BH18,0)</f>
        <v>0</v>
      </c>
      <c r="AG18" s="48">
        <f>IF(AQ18="2",BI18,0)</f>
        <v>0</v>
      </c>
      <c r="AH18" s="48">
        <f>IF(AQ18="0",BJ18,0)</f>
        <v>0</v>
      </c>
      <c r="AI18" s="16" t="s">
        <v>0</v>
      </c>
      <c r="AJ18" s="48">
        <f>IF(AN18=0,K18,0)</f>
        <v>0</v>
      </c>
      <c r="AK18" s="48">
        <f>IF(AN18=15,K18,0)</f>
        <v>0</v>
      </c>
      <c r="AL18" s="48">
        <f>IF(AN18=21,K18,0)</f>
        <v>0</v>
      </c>
      <c r="AN18" s="48">
        <v>21</v>
      </c>
      <c r="AO18" s="48">
        <f>J18*0</f>
        <v>0</v>
      </c>
      <c r="AP18" s="48">
        <f>J18*(1-0)</f>
        <v>0</v>
      </c>
      <c r="AQ18" s="26" t="s">
        <v>345</v>
      </c>
      <c r="AV18" s="48">
        <f>AW18+AX18</f>
        <v>0</v>
      </c>
      <c r="AW18" s="48">
        <f>I18*AO18</f>
        <v>0</v>
      </c>
      <c r="AX18" s="48">
        <f>I18*AP18</f>
        <v>0</v>
      </c>
      <c r="AY18" s="26" t="s">
        <v>317</v>
      </c>
      <c r="AZ18" s="26" t="s">
        <v>108</v>
      </c>
      <c r="BA18" s="16" t="s">
        <v>304</v>
      </c>
      <c r="BC18" s="48">
        <f>AW18+AX18</f>
        <v>0</v>
      </c>
      <c r="BD18" s="48">
        <f>J18/(100-BE18)*100</f>
        <v>0</v>
      </c>
      <c r="BE18" s="48">
        <v>0</v>
      </c>
      <c r="BF18" s="48">
        <f>M18</f>
        <v>0</v>
      </c>
      <c r="BH18" s="48">
        <f>I18*AO18</f>
        <v>0</v>
      </c>
      <c r="BI18" s="48">
        <f>I18*AP18</f>
        <v>0</v>
      </c>
      <c r="BJ18" s="48">
        <f>I18*J18</f>
        <v>0</v>
      </c>
      <c r="BK18" s="48"/>
      <c r="BL18" s="48">
        <v>16</v>
      </c>
    </row>
    <row r="19" spans="1:64" ht="15" customHeight="1">
      <c r="A19" s="2" t="s">
        <v>178</v>
      </c>
      <c r="B19" s="39" t="s">
        <v>293</v>
      </c>
      <c r="C19" s="60" t="s">
        <v>63</v>
      </c>
      <c r="D19" s="60"/>
      <c r="E19" s="60"/>
      <c r="F19" s="60"/>
      <c r="G19" s="60"/>
      <c r="H19" s="39" t="s">
        <v>332</v>
      </c>
      <c r="I19" s="48">
        <v>72.219</v>
      </c>
      <c r="J19" s="7">
        <v>0</v>
      </c>
      <c r="K19" s="48">
        <f>I19*J19</f>
        <v>0</v>
      </c>
      <c r="L19" s="48">
        <v>0</v>
      </c>
      <c r="M19" s="12">
        <f>I19*L19</f>
        <v>0</v>
      </c>
      <c r="Z19" s="48">
        <f>IF(AQ19="5",BJ19,0)</f>
        <v>0</v>
      </c>
      <c r="AB19" s="48">
        <f>IF(AQ19="1",BH19,0)</f>
        <v>0</v>
      </c>
      <c r="AC19" s="48">
        <f>IF(AQ19="1",BI19,0)</f>
        <v>0</v>
      </c>
      <c r="AD19" s="48">
        <f>IF(AQ19="7",BH19,0)</f>
        <v>0</v>
      </c>
      <c r="AE19" s="48">
        <f>IF(AQ19="7",BI19,0)</f>
        <v>0</v>
      </c>
      <c r="AF19" s="48">
        <f>IF(AQ19="2",BH19,0)</f>
        <v>0</v>
      </c>
      <c r="AG19" s="48">
        <f>IF(AQ19="2",BI19,0)</f>
        <v>0</v>
      </c>
      <c r="AH19" s="48">
        <f>IF(AQ19="0",BJ19,0)</f>
        <v>0</v>
      </c>
      <c r="AI19" s="16" t="s">
        <v>0</v>
      </c>
      <c r="AJ19" s="48">
        <f>IF(AN19=0,K19,0)</f>
        <v>0</v>
      </c>
      <c r="AK19" s="48">
        <f>IF(AN19=15,K19,0)</f>
        <v>0</v>
      </c>
      <c r="AL19" s="48">
        <f>IF(AN19=21,K19,0)</f>
        <v>0</v>
      </c>
      <c r="AN19" s="48">
        <v>21</v>
      </c>
      <c r="AO19" s="48">
        <f>J19*0</f>
        <v>0</v>
      </c>
      <c r="AP19" s="48">
        <f>J19*(1-0)</f>
        <v>0</v>
      </c>
      <c r="AQ19" s="26" t="s">
        <v>345</v>
      </c>
      <c r="AV19" s="48">
        <f>AW19+AX19</f>
        <v>0</v>
      </c>
      <c r="AW19" s="48">
        <f>I19*AO19</f>
        <v>0</v>
      </c>
      <c r="AX19" s="48">
        <f>I19*AP19</f>
        <v>0</v>
      </c>
      <c r="AY19" s="26" t="s">
        <v>317</v>
      </c>
      <c r="AZ19" s="26" t="s">
        <v>108</v>
      </c>
      <c r="BA19" s="16" t="s">
        <v>304</v>
      </c>
      <c r="BC19" s="48">
        <f>AW19+AX19</f>
        <v>0</v>
      </c>
      <c r="BD19" s="48">
        <f>J19/(100-BE19)*100</f>
        <v>0</v>
      </c>
      <c r="BE19" s="48">
        <v>0</v>
      </c>
      <c r="BF19" s="48">
        <f>M19</f>
        <v>0</v>
      </c>
      <c r="BH19" s="48">
        <f>I19*AO19</f>
        <v>0</v>
      </c>
      <c r="BI19" s="48">
        <f>I19*AP19</f>
        <v>0</v>
      </c>
      <c r="BJ19" s="48">
        <f>I19*J19</f>
        <v>0</v>
      </c>
      <c r="BK19" s="48"/>
      <c r="BL19" s="48">
        <v>16</v>
      </c>
    </row>
    <row r="20" spans="1:64" ht="15" customHeight="1">
      <c r="A20" s="2" t="s">
        <v>51</v>
      </c>
      <c r="B20" s="39" t="s">
        <v>224</v>
      </c>
      <c r="C20" s="60" t="s">
        <v>290</v>
      </c>
      <c r="D20" s="60"/>
      <c r="E20" s="60"/>
      <c r="F20" s="60"/>
      <c r="G20" s="60"/>
      <c r="H20" s="39" t="s">
        <v>332</v>
      </c>
      <c r="I20" s="48">
        <v>72.219</v>
      </c>
      <c r="J20" s="7">
        <v>0</v>
      </c>
      <c r="K20" s="48">
        <f>I20*J20</f>
        <v>0</v>
      </c>
      <c r="L20" s="48">
        <v>0</v>
      </c>
      <c r="M20" s="12">
        <f>I20*L20</f>
        <v>0</v>
      </c>
      <c r="Z20" s="48">
        <f>IF(AQ20="5",BJ20,0)</f>
        <v>0</v>
      </c>
      <c r="AB20" s="48">
        <f>IF(AQ20="1",BH20,0)</f>
        <v>0</v>
      </c>
      <c r="AC20" s="48">
        <f>IF(AQ20="1",BI20,0)</f>
        <v>0</v>
      </c>
      <c r="AD20" s="48">
        <f>IF(AQ20="7",BH20,0)</f>
        <v>0</v>
      </c>
      <c r="AE20" s="48">
        <f>IF(AQ20="7",BI20,0)</f>
        <v>0</v>
      </c>
      <c r="AF20" s="48">
        <f>IF(AQ20="2",BH20,0)</f>
        <v>0</v>
      </c>
      <c r="AG20" s="48">
        <f>IF(AQ20="2",BI20,0)</f>
        <v>0</v>
      </c>
      <c r="AH20" s="48">
        <f>IF(AQ20="0",BJ20,0)</f>
        <v>0</v>
      </c>
      <c r="AI20" s="16" t="s">
        <v>0</v>
      </c>
      <c r="AJ20" s="48">
        <f>IF(AN20=0,K20,0)</f>
        <v>0</v>
      </c>
      <c r="AK20" s="48">
        <f>IF(AN20=15,K20,0)</f>
        <v>0</v>
      </c>
      <c r="AL20" s="48">
        <f>IF(AN20=21,K20,0)</f>
        <v>0</v>
      </c>
      <c r="AN20" s="48">
        <v>21</v>
      </c>
      <c r="AO20" s="48">
        <f>J20*0</f>
        <v>0</v>
      </c>
      <c r="AP20" s="48">
        <f>J20*(1-0)</f>
        <v>0</v>
      </c>
      <c r="AQ20" s="26" t="s">
        <v>345</v>
      </c>
      <c r="AV20" s="48">
        <f>AW20+AX20</f>
        <v>0</v>
      </c>
      <c r="AW20" s="48">
        <f>I20*AO20</f>
        <v>0</v>
      </c>
      <c r="AX20" s="48">
        <f>I20*AP20</f>
        <v>0</v>
      </c>
      <c r="AY20" s="26" t="s">
        <v>317</v>
      </c>
      <c r="AZ20" s="26" t="s">
        <v>108</v>
      </c>
      <c r="BA20" s="16" t="s">
        <v>304</v>
      </c>
      <c r="BC20" s="48">
        <f>AW20+AX20</f>
        <v>0</v>
      </c>
      <c r="BD20" s="48">
        <f>J20/(100-BE20)*100</f>
        <v>0</v>
      </c>
      <c r="BE20" s="48">
        <v>0</v>
      </c>
      <c r="BF20" s="48">
        <f>M20</f>
        <v>0</v>
      </c>
      <c r="BH20" s="48">
        <f>I20*AO20</f>
        <v>0</v>
      </c>
      <c r="BI20" s="48">
        <f>I20*AP20</f>
        <v>0</v>
      </c>
      <c r="BJ20" s="48">
        <f>I20*J20</f>
        <v>0</v>
      </c>
      <c r="BK20" s="48"/>
      <c r="BL20" s="48">
        <v>16</v>
      </c>
    </row>
    <row r="21" spans="1:13" ht="13.5" customHeight="1">
      <c r="A21" s="24"/>
      <c r="B21" s="43" t="s">
        <v>171</v>
      </c>
      <c r="C21" s="113" t="s">
        <v>120</v>
      </c>
      <c r="D21" s="114"/>
      <c r="E21" s="114"/>
      <c r="F21" s="114"/>
      <c r="G21" s="114"/>
      <c r="H21" s="114"/>
      <c r="I21" s="114"/>
      <c r="J21" s="115"/>
      <c r="K21" s="114"/>
      <c r="L21" s="114"/>
      <c r="M21" s="116"/>
    </row>
    <row r="22" spans="1:64" ht="15" customHeight="1">
      <c r="A22" s="2" t="s">
        <v>348</v>
      </c>
      <c r="B22" s="39" t="s">
        <v>93</v>
      </c>
      <c r="C22" s="60" t="s">
        <v>181</v>
      </c>
      <c r="D22" s="60"/>
      <c r="E22" s="60"/>
      <c r="F22" s="60"/>
      <c r="G22" s="60"/>
      <c r="H22" s="39" t="s">
        <v>332</v>
      </c>
      <c r="I22" s="48">
        <v>1227.723</v>
      </c>
      <c r="J22" s="7">
        <v>0</v>
      </c>
      <c r="K22" s="48">
        <f>I22*J22</f>
        <v>0</v>
      </c>
      <c r="L22" s="48">
        <v>0</v>
      </c>
      <c r="M22" s="12">
        <f>I22*L22</f>
        <v>0</v>
      </c>
      <c r="Z22" s="48">
        <f>IF(AQ22="5",BJ22,0)</f>
        <v>0</v>
      </c>
      <c r="AB22" s="48">
        <f>IF(AQ22="1",BH22,0)</f>
        <v>0</v>
      </c>
      <c r="AC22" s="48">
        <f>IF(AQ22="1",BI22,0)</f>
        <v>0</v>
      </c>
      <c r="AD22" s="48">
        <f>IF(AQ22="7",BH22,0)</f>
        <v>0</v>
      </c>
      <c r="AE22" s="48">
        <f>IF(AQ22="7",BI22,0)</f>
        <v>0</v>
      </c>
      <c r="AF22" s="48">
        <f>IF(AQ22="2",BH22,0)</f>
        <v>0</v>
      </c>
      <c r="AG22" s="48">
        <f>IF(AQ22="2",BI22,0)</f>
        <v>0</v>
      </c>
      <c r="AH22" s="48">
        <f>IF(AQ22="0",BJ22,0)</f>
        <v>0</v>
      </c>
      <c r="AI22" s="16" t="s">
        <v>0</v>
      </c>
      <c r="AJ22" s="48">
        <f>IF(AN22=0,K22,0)</f>
        <v>0</v>
      </c>
      <c r="AK22" s="48">
        <f>IF(AN22=15,K22,0)</f>
        <v>0</v>
      </c>
      <c r="AL22" s="48">
        <f>IF(AN22=21,K22,0)</f>
        <v>0</v>
      </c>
      <c r="AN22" s="48">
        <v>21</v>
      </c>
      <c r="AO22" s="48">
        <f>J22*0</f>
        <v>0</v>
      </c>
      <c r="AP22" s="48">
        <f>J22*(1-0)</f>
        <v>0</v>
      </c>
      <c r="AQ22" s="26" t="s">
        <v>345</v>
      </c>
      <c r="AV22" s="48">
        <f>AW22+AX22</f>
        <v>0</v>
      </c>
      <c r="AW22" s="48">
        <f>I22*AO22</f>
        <v>0</v>
      </c>
      <c r="AX22" s="48">
        <f>I22*AP22</f>
        <v>0</v>
      </c>
      <c r="AY22" s="26" t="s">
        <v>317</v>
      </c>
      <c r="AZ22" s="26" t="s">
        <v>108</v>
      </c>
      <c r="BA22" s="16" t="s">
        <v>304</v>
      </c>
      <c r="BC22" s="48">
        <f>AW22+AX22</f>
        <v>0</v>
      </c>
      <c r="BD22" s="48">
        <f>J22/(100-BE22)*100</f>
        <v>0</v>
      </c>
      <c r="BE22" s="48">
        <v>0</v>
      </c>
      <c r="BF22" s="48">
        <f>M22</f>
        <v>0</v>
      </c>
      <c r="BH22" s="48">
        <f>I22*AO22</f>
        <v>0</v>
      </c>
      <c r="BI22" s="48">
        <f>I22*AP22</f>
        <v>0</v>
      </c>
      <c r="BJ22" s="48">
        <f>I22*J22</f>
        <v>0</v>
      </c>
      <c r="BK22" s="48"/>
      <c r="BL22" s="48">
        <v>16</v>
      </c>
    </row>
    <row r="23" spans="1:13" ht="13.5" customHeight="1">
      <c r="A23" s="24"/>
      <c r="B23" s="43" t="s">
        <v>171</v>
      </c>
      <c r="C23" s="113" t="s">
        <v>232</v>
      </c>
      <c r="D23" s="114"/>
      <c r="E23" s="114"/>
      <c r="F23" s="114"/>
      <c r="G23" s="114"/>
      <c r="H23" s="114"/>
      <c r="I23" s="114"/>
      <c r="J23" s="115"/>
      <c r="K23" s="114"/>
      <c r="L23" s="114"/>
      <c r="M23" s="116"/>
    </row>
    <row r="24" spans="1:64" ht="15" customHeight="1">
      <c r="A24" s="2" t="s">
        <v>269</v>
      </c>
      <c r="B24" s="39" t="s">
        <v>380</v>
      </c>
      <c r="C24" s="60" t="s">
        <v>16</v>
      </c>
      <c r="D24" s="60"/>
      <c r="E24" s="60"/>
      <c r="F24" s="60"/>
      <c r="G24" s="60"/>
      <c r="H24" s="39" t="s">
        <v>332</v>
      </c>
      <c r="I24" s="48">
        <v>72.219</v>
      </c>
      <c r="J24" s="7">
        <v>0</v>
      </c>
      <c r="K24" s="48">
        <f>I24*J24</f>
        <v>0</v>
      </c>
      <c r="L24" s="48">
        <v>0</v>
      </c>
      <c r="M24" s="12">
        <f>I24*L24</f>
        <v>0</v>
      </c>
      <c r="Z24" s="48">
        <f>IF(AQ24="5",BJ24,0)</f>
        <v>0</v>
      </c>
      <c r="AB24" s="48">
        <f>IF(AQ24="1",BH24,0)</f>
        <v>0</v>
      </c>
      <c r="AC24" s="48">
        <f>IF(AQ24="1",BI24,0)</f>
        <v>0</v>
      </c>
      <c r="AD24" s="48">
        <f>IF(AQ24="7",BH24,0)</f>
        <v>0</v>
      </c>
      <c r="AE24" s="48">
        <f>IF(AQ24="7",BI24,0)</f>
        <v>0</v>
      </c>
      <c r="AF24" s="48">
        <f>IF(AQ24="2",BH24,0)</f>
        <v>0</v>
      </c>
      <c r="AG24" s="48">
        <f>IF(AQ24="2",BI24,0)</f>
        <v>0</v>
      </c>
      <c r="AH24" s="48">
        <f>IF(AQ24="0",BJ24,0)</f>
        <v>0</v>
      </c>
      <c r="AI24" s="16" t="s">
        <v>0</v>
      </c>
      <c r="AJ24" s="48">
        <f>IF(AN24=0,K24,0)</f>
        <v>0</v>
      </c>
      <c r="AK24" s="48">
        <f>IF(AN24=15,K24,0)</f>
        <v>0</v>
      </c>
      <c r="AL24" s="48">
        <f>IF(AN24=21,K24,0)</f>
        <v>0</v>
      </c>
      <c r="AN24" s="48">
        <v>21</v>
      </c>
      <c r="AO24" s="48">
        <f>J24*0</f>
        <v>0</v>
      </c>
      <c r="AP24" s="48">
        <f>J24*(1-0)</f>
        <v>0</v>
      </c>
      <c r="AQ24" s="26" t="s">
        <v>345</v>
      </c>
      <c r="AV24" s="48">
        <f>AW24+AX24</f>
        <v>0</v>
      </c>
      <c r="AW24" s="48">
        <f>I24*AO24</f>
        <v>0</v>
      </c>
      <c r="AX24" s="48">
        <f>I24*AP24</f>
        <v>0</v>
      </c>
      <c r="AY24" s="26" t="s">
        <v>317</v>
      </c>
      <c r="AZ24" s="26" t="s">
        <v>108</v>
      </c>
      <c r="BA24" s="16" t="s">
        <v>304</v>
      </c>
      <c r="BC24" s="48">
        <f>AW24+AX24</f>
        <v>0</v>
      </c>
      <c r="BD24" s="48">
        <f>J24/(100-BE24)*100</f>
        <v>0</v>
      </c>
      <c r="BE24" s="48">
        <v>0</v>
      </c>
      <c r="BF24" s="48">
        <f>M24</f>
        <v>0</v>
      </c>
      <c r="BH24" s="48">
        <f>I24*AO24</f>
        <v>0</v>
      </c>
      <c r="BI24" s="48">
        <f>I24*AP24</f>
        <v>0</v>
      </c>
      <c r="BJ24" s="48">
        <f>I24*J24</f>
        <v>0</v>
      </c>
      <c r="BK24" s="48"/>
      <c r="BL24" s="48">
        <v>16</v>
      </c>
    </row>
    <row r="25" spans="1:47" ht="15" customHeight="1">
      <c r="A25" s="53" t="s">
        <v>234</v>
      </c>
      <c r="B25" s="36" t="s">
        <v>235</v>
      </c>
      <c r="C25" s="112" t="s">
        <v>41</v>
      </c>
      <c r="D25" s="112"/>
      <c r="E25" s="112"/>
      <c r="F25" s="112"/>
      <c r="G25" s="112"/>
      <c r="H25" s="21" t="s">
        <v>316</v>
      </c>
      <c r="I25" s="21" t="s">
        <v>316</v>
      </c>
      <c r="J25" s="5" t="s">
        <v>316</v>
      </c>
      <c r="K25" s="35">
        <f>SUM(K26:K27)</f>
        <v>0</v>
      </c>
      <c r="L25" s="16" t="s">
        <v>234</v>
      </c>
      <c r="M25" s="19">
        <f>SUM(M26:M27)</f>
        <v>176.3664</v>
      </c>
      <c r="AI25" s="16" t="s">
        <v>0</v>
      </c>
      <c r="AS25" s="35">
        <f>SUM(AJ26:AJ27)</f>
        <v>0</v>
      </c>
      <c r="AT25" s="35">
        <f>SUM(AK26:AK27)</f>
        <v>0</v>
      </c>
      <c r="AU25" s="35">
        <f>SUM(AL26:AL27)</f>
        <v>0</v>
      </c>
    </row>
    <row r="26" spans="1:64" ht="15" customHeight="1">
      <c r="A26" s="2" t="s">
        <v>124</v>
      </c>
      <c r="B26" s="39" t="s">
        <v>252</v>
      </c>
      <c r="C26" s="60" t="s">
        <v>174</v>
      </c>
      <c r="D26" s="60"/>
      <c r="E26" s="60"/>
      <c r="F26" s="60"/>
      <c r="G26" s="60"/>
      <c r="H26" s="39" t="s">
        <v>332</v>
      </c>
      <c r="I26" s="48">
        <v>110.229</v>
      </c>
      <c r="J26" s="7">
        <v>0</v>
      </c>
      <c r="K26" s="48">
        <f>I26*J26</f>
        <v>0</v>
      </c>
      <c r="L26" s="48">
        <v>0</v>
      </c>
      <c r="M26" s="12">
        <f>I26*L26</f>
        <v>0</v>
      </c>
      <c r="Z26" s="48">
        <f>IF(AQ26="5",BJ26,0)</f>
        <v>0</v>
      </c>
      <c r="AB26" s="48">
        <f>IF(AQ26="1",BH26,0)</f>
        <v>0</v>
      </c>
      <c r="AC26" s="48">
        <f>IF(AQ26="1",BI26,0)</f>
        <v>0</v>
      </c>
      <c r="AD26" s="48">
        <f>IF(AQ26="7",BH26,0)</f>
        <v>0</v>
      </c>
      <c r="AE26" s="48">
        <f>IF(AQ26="7",BI26,0)</f>
        <v>0</v>
      </c>
      <c r="AF26" s="48">
        <f>IF(AQ26="2",BH26,0)</f>
        <v>0</v>
      </c>
      <c r="AG26" s="48">
        <f>IF(AQ26="2",BI26,0)</f>
        <v>0</v>
      </c>
      <c r="AH26" s="48">
        <f>IF(AQ26="0",BJ26,0)</f>
        <v>0</v>
      </c>
      <c r="AI26" s="16" t="s">
        <v>0</v>
      </c>
      <c r="AJ26" s="48">
        <f>IF(AN26=0,K26,0)</f>
        <v>0</v>
      </c>
      <c r="AK26" s="48">
        <f>IF(AN26=15,K26,0)</f>
        <v>0</v>
      </c>
      <c r="AL26" s="48">
        <f>IF(AN26=21,K26,0)</f>
        <v>0</v>
      </c>
      <c r="AN26" s="48">
        <v>21</v>
      </c>
      <c r="AO26" s="48">
        <f>J26*0</f>
        <v>0</v>
      </c>
      <c r="AP26" s="48">
        <f>J26*(1-0)</f>
        <v>0</v>
      </c>
      <c r="AQ26" s="26" t="s">
        <v>345</v>
      </c>
      <c r="AV26" s="48">
        <f>AW26+AX26</f>
        <v>0</v>
      </c>
      <c r="AW26" s="48">
        <f>I26*AO26</f>
        <v>0</v>
      </c>
      <c r="AX26" s="48">
        <f>I26*AP26</f>
        <v>0</v>
      </c>
      <c r="AY26" s="26" t="s">
        <v>64</v>
      </c>
      <c r="AZ26" s="26" t="s">
        <v>108</v>
      </c>
      <c r="BA26" s="16" t="s">
        <v>304</v>
      </c>
      <c r="BC26" s="48">
        <f>AW26+AX26</f>
        <v>0</v>
      </c>
      <c r="BD26" s="48">
        <f>J26/(100-BE26)*100</f>
        <v>0</v>
      </c>
      <c r="BE26" s="48">
        <v>0</v>
      </c>
      <c r="BF26" s="48">
        <f>M26</f>
        <v>0</v>
      </c>
      <c r="BH26" s="48">
        <f>I26*AO26</f>
        <v>0</v>
      </c>
      <c r="BI26" s="48">
        <f>I26*AP26</f>
        <v>0</v>
      </c>
      <c r="BJ26" s="48">
        <f>I26*J26</f>
        <v>0</v>
      </c>
      <c r="BK26" s="48"/>
      <c r="BL26" s="48">
        <v>17</v>
      </c>
    </row>
    <row r="27" spans="1:64" ht="15" customHeight="1">
      <c r="A27" s="2" t="s">
        <v>188</v>
      </c>
      <c r="B27" s="39" t="s">
        <v>201</v>
      </c>
      <c r="C27" s="60" t="s">
        <v>331</v>
      </c>
      <c r="D27" s="60"/>
      <c r="E27" s="60"/>
      <c r="F27" s="60"/>
      <c r="G27" s="60"/>
      <c r="H27" s="39" t="s">
        <v>332</v>
      </c>
      <c r="I27" s="48">
        <v>110.229</v>
      </c>
      <c r="J27" s="7">
        <v>0</v>
      </c>
      <c r="K27" s="48">
        <f>I27*J27</f>
        <v>0</v>
      </c>
      <c r="L27" s="48">
        <v>1.6</v>
      </c>
      <c r="M27" s="12">
        <f>I27*L27</f>
        <v>176.3664</v>
      </c>
      <c r="Z27" s="48">
        <f>IF(AQ27="5",BJ27,0)</f>
        <v>0</v>
      </c>
      <c r="AB27" s="48">
        <f>IF(AQ27="1",BH27,0)</f>
        <v>0</v>
      </c>
      <c r="AC27" s="48">
        <f>IF(AQ27="1",BI27,0)</f>
        <v>0</v>
      </c>
      <c r="AD27" s="48">
        <f>IF(AQ27="7",BH27,0)</f>
        <v>0</v>
      </c>
      <c r="AE27" s="48">
        <f>IF(AQ27="7",BI27,0)</f>
        <v>0</v>
      </c>
      <c r="AF27" s="48">
        <f>IF(AQ27="2",BH27,0)</f>
        <v>0</v>
      </c>
      <c r="AG27" s="48">
        <f>IF(AQ27="2",BI27,0)</f>
        <v>0</v>
      </c>
      <c r="AH27" s="48">
        <f>IF(AQ27="0",BJ27,0)</f>
        <v>0</v>
      </c>
      <c r="AI27" s="16" t="s">
        <v>0</v>
      </c>
      <c r="AJ27" s="48">
        <f>IF(AN27=0,K27,0)</f>
        <v>0</v>
      </c>
      <c r="AK27" s="48">
        <f>IF(AN27=15,K27,0)</f>
        <v>0</v>
      </c>
      <c r="AL27" s="48">
        <f>IF(AN27=21,K27,0)</f>
        <v>0</v>
      </c>
      <c r="AN27" s="48">
        <v>21</v>
      </c>
      <c r="AO27" s="48">
        <f>J27*1</f>
        <v>0</v>
      </c>
      <c r="AP27" s="48">
        <f>J27*(1-1)</f>
        <v>0</v>
      </c>
      <c r="AQ27" s="26" t="s">
        <v>345</v>
      </c>
      <c r="AV27" s="48">
        <f>AW27+AX27</f>
        <v>0</v>
      </c>
      <c r="AW27" s="48">
        <f>I27*AO27</f>
        <v>0</v>
      </c>
      <c r="AX27" s="48">
        <f>I27*AP27</f>
        <v>0</v>
      </c>
      <c r="AY27" s="26" t="s">
        <v>64</v>
      </c>
      <c r="AZ27" s="26" t="s">
        <v>108</v>
      </c>
      <c r="BA27" s="16" t="s">
        <v>304</v>
      </c>
      <c r="BC27" s="48">
        <f>AW27+AX27</f>
        <v>0</v>
      </c>
      <c r="BD27" s="48">
        <f>J27/(100-BE27)*100</f>
        <v>0</v>
      </c>
      <c r="BE27" s="48">
        <v>0</v>
      </c>
      <c r="BF27" s="48">
        <f>M27</f>
        <v>176.3664</v>
      </c>
      <c r="BH27" s="48">
        <f>I27*AO27</f>
        <v>0</v>
      </c>
      <c r="BI27" s="48">
        <f>I27*AP27</f>
        <v>0</v>
      </c>
      <c r="BJ27" s="48">
        <f>I27*J27</f>
        <v>0</v>
      </c>
      <c r="BK27" s="48"/>
      <c r="BL27" s="48">
        <v>17</v>
      </c>
    </row>
    <row r="28" spans="1:47" ht="15" customHeight="1">
      <c r="A28" s="53" t="s">
        <v>234</v>
      </c>
      <c r="B28" s="36" t="s">
        <v>274</v>
      </c>
      <c r="C28" s="112" t="s">
        <v>354</v>
      </c>
      <c r="D28" s="112"/>
      <c r="E28" s="112"/>
      <c r="F28" s="112"/>
      <c r="G28" s="112"/>
      <c r="H28" s="21" t="s">
        <v>316</v>
      </c>
      <c r="I28" s="21" t="s">
        <v>316</v>
      </c>
      <c r="J28" s="5" t="s">
        <v>316</v>
      </c>
      <c r="K28" s="35">
        <f>SUM(K29:K29)</f>
        <v>0</v>
      </c>
      <c r="L28" s="16" t="s">
        <v>234</v>
      </c>
      <c r="M28" s="19">
        <f>SUM(M29:M29)</f>
        <v>0</v>
      </c>
      <c r="AI28" s="16" t="s">
        <v>0</v>
      </c>
      <c r="AS28" s="35">
        <f>SUM(AJ29:AJ29)</f>
        <v>0</v>
      </c>
      <c r="AT28" s="35">
        <f>SUM(AK29:AK29)</f>
        <v>0</v>
      </c>
      <c r="AU28" s="35">
        <f>SUM(AL29:AL29)</f>
        <v>0</v>
      </c>
    </row>
    <row r="29" spans="1:64" ht="15" customHeight="1">
      <c r="A29" s="2" t="s">
        <v>287</v>
      </c>
      <c r="B29" s="39" t="s">
        <v>169</v>
      </c>
      <c r="C29" s="60" t="s">
        <v>281</v>
      </c>
      <c r="D29" s="60"/>
      <c r="E29" s="60"/>
      <c r="F29" s="60"/>
      <c r="G29" s="60"/>
      <c r="H29" s="39" t="s">
        <v>338</v>
      </c>
      <c r="I29" s="48">
        <v>380.1</v>
      </c>
      <c r="J29" s="7">
        <v>0</v>
      </c>
      <c r="K29" s="48">
        <f>I29*J29</f>
        <v>0</v>
      </c>
      <c r="L29" s="48">
        <v>0</v>
      </c>
      <c r="M29" s="12">
        <f>I29*L29</f>
        <v>0</v>
      </c>
      <c r="Z29" s="48">
        <f>IF(AQ29="5",BJ29,0)</f>
        <v>0</v>
      </c>
      <c r="AB29" s="48">
        <f>IF(AQ29="1",BH29,0)</f>
        <v>0</v>
      </c>
      <c r="AC29" s="48">
        <f>IF(AQ29="1",BI29,0)</f>
        <v>0</v>
      </c>
      <c r="AD29" s="48">
        <f>IF(AQ29="7",BH29,0)</f>
        <v>0</v>
      </c>
      <c r="AE29" s="48">
        <f>IF(AQ29="7",BI29,0)</f>
        <v>0</v>
      </c>
      <c r="AF29" s="48">
        <f>IF(AQ29="2",BH29,0)</f>
        <v>0</v>
      </c>
      <c r="AG29" s="48">
        <f>IF(AQ29="2",BI29,0)</f>
        <v>0</v>
      </c>
      <c r="AH29" s="48">
        <f>IF(AQ29="0",BJ29,0)</f>
        <v>0</v>
      </c>
      <c r="AI29" s="16" t="s">
        <v>0</v>
      </c>
      <c r="AJ29" s="48">
        <f>IF(AN29=0,K29,0)</f>
        <v>0</v>
      </c>
      <c r="AK29" s="48">
        <f>IF(AN29=15,K29,0)</f>
        <v>0</v>
      </c>
      <c r="AL29" s="48">
        <f>IF(AN29=21,K29,0)</f>
        <v>0</v>
      </c>
      <c r="AN29" s="48">
        <v>21</v>
      </c>
      <c r="AO29" s="48">
        <f>J29*0</f>
        <v>0</v>
      </c>
      <c r="AP29" s="48">
        <f>J29*(1-0)</f>
        <v>0</v>
      </c>
      <c r="AQ29" s="26" t="s">
        <v>345</v>
      </c>
      <c r="AV29" s="48">
        <f>AW29+AX29</f>
        <v>0</v>
      </c>
      <c r="AW29" s="48">
        <f>I29*AO29</f>
        <v>0</v>
      </c>
      <c r="AX29" s="48">
        <f>I29*AP29</f>
        <v>0</v>
      </c>
      <c r="AY29" s="26" t="s">
        <v>164</v>
      </c>
      <c r="AZ29" s="26" t="s">
        <v>108</v>
      </c>
      <c r="BA29" s="16" t="s">
        <v>304</v>
      </c>
      <c r="BC29" s="48">
        <f>AW29+AX29</f>
        <v>0</v>
      </c>
      <c r="BD29" s="48">
        <f>J29/(100-BE29)*100</f>
        <v>0</v>
      </c>
      <c r="BE29" s="48">
        <v>0</v>
      </c>
      <c r="BF29" s="48">
        <f>M29</f>
        <v>0</v>
      </c>
      <c r="BH29" s="48">
        <f>I29*AO29</f>
        <v>0</v>
      </c>
      <c r="BI29" s="48">
        <f>I29*AP29</f>
        <v>0</v>
      </c>
      <c r="BJ29" s="48">
        <f>I29*J29</f>
        <v>0</v>
      </c>
      <c r="BK29" s="48"/>
      <c r="BL29" s="48">
        <v>18</v>
      </c>
    </row>
    <row r="30" spans="1:47" ht="15" customHeight="1">
      <c r="A30" s="53" t="s">
        <v>234</v>
      </c>
      <c r="B30" s="36" t="s">
        <v>203</v>
      </c>
      <c r="C30" s="112" t="s">
        <v>222</v>
      </c>
      <c r="D30" s="112"/>
      <c r="E30" s="112"/>
      <c r="F30" s="112"/>
      <c r="G30" s="112"/>
      <c r="H30" s="21" t="s">
        <v>316</v>
      </c>
      <c r="I30" s="21" t="s">
        <v>316</v>
      </c>
      <c r="J30" s="5" t="s">
        <v>316</v>
      </c>
      <c r="K30" s="35">
        <f>SUM(K31:K32)</f>
        <v>0</v>
      </c>
      <c r="L30" s="16" t="s">
        <v>234</v>
      </c>
      <c r="M30" s="19">
        <f>SUM(M31:M32)</f>
        <v>0.125433</v>
      </c>
      <c r="AI30" s="16" t="s">
        <v>0</v>
      </c>
      <c r="AS30" s="35">
        <f>SUM(AJ31:AJ32)</f>
        <v>0</v>
      </c>
      <c r="AT30" s="35">
        <f>SUM(AK31:AK32)</f>
        <v>0</v>
      </c>
      <c r="AU30" s="35">
        <f>SUM(AL31:AL32)</f>
        <v>0</v>
      </c>
    </row>
    <row r="31" spans="1:64" ht="15" customHeight="1">
      <c r="A31" s="2" t="s">
        <v>253</v>
      </c>
      <c r="B31" s="39" t="s">
        <v>249</v>
      </c>
      <c r="C31" s="60" t="s">
        <v>94</v>
      </c>
      <c r="D31" s="60"/>
      <c r="E31" s="60"/>
      <c r="F31" s="60"/>
      <c r="G31" s="60"/>
      <c r="H31" s="39" t="s">
        <v>338</v>
      </c>
      <c r="I31" s="48">
        <v>380.1</v>
      </c>
      <c r="J31" s="7">
        <v>0</v>
      </c>
      <c r="K31" s="48">
        <f>I31*J31</f>
        <v>0</v>
      </c>
      <c r="L31" s="48">
        <v>0</v>
      </c>
      <c r="M31" s="12">
        <f>I31*L31</f>
        <v>0</v>
      </c>
      <c r="Z31" s="48">
        <f>IF(AQ31="5",BJ31,0)</f>
        <v>0</v>
      </c>
      <c r="AB31" s="48">
        <f>IF(AQ31="1",BH31,0)</f>
        <v>0</v>
      </c>
      <c r="AC31" s="48">
        <f>IF(AQ31="1",BI31,0)</f>
        <v>0</v>
      </c>
      <c r="AD31" s="48">
        <f>IF(AQ31="7",BH31,0)</f>
        <v>0</v>
      </c>
      <c r="AE31" s="48">
        <f>IF(AQ31="7",BI31,0)</f>
        <v>0</v>
      </c>
      <c r="AF31" s="48">
        <f>IF(AQ31="2",BH31,0)</f>
        <v>0</v>
      </c>
      <c r="AG31" s="48">
        <f>IF(AQ31="2",BI31,0)</f>
        <v>0</v>
      </c>
      <c r="AH31" s="48">
        <f>IF(AQ31="0",BJ31,0)</f>
        <v>0</v>
      </c>
      <c r="AI31" s="16" t="s">
        <v>0</v>
      </c>
      <c r="AJ31" s="48">
        <f>IF(AN31=0,K31,0)</f>
        <v>0</v>
      </c>
      <c r="AK31" s="48">
        <f>IF(AN31=15,K31,0)</f>
        <v>0</v>
      </c>
      <c r="AL31" s="48">
        <f>IF(AN31=21,K31,0)</f>
        <v>0</v>
      </c>
      <c r="AN31" s="48">
        <v>21</v>
      </c>
      <c r="AO31" s="48">
        <f>J31*0</f>
        <v>0</v>
      </c>
      <c r="AP31" s="48">
        <f>J31*(1-0)</f>
        <v>0</v>
      </c>
      <c r="AQ31" s="26" t="s">
        <v>345</v>
      </c>
      <c r="AV31" s="48">
        <f>AW31+AX31</f>
        <v>0</v>
      </c>
      <c r="AW31" s="48">
        <f>I31*AO31</f>
        <v>0</v>
      </c>
      <c r="AX31" s="48">
        <f>I31*AP31</f>
        <v>0</v>
      </c>
      <c r="AY31" s="26" t="s">
        <v>362</v>
      </c>
      <c r="AZ31" s="26" t="s">
        <v>305</v>
      </c>
      <c r="BA31" s="16" t="s">
        <v>304</v>
      </c>
      <c r="BC31" s="48">
        <f>AW31+AX31</f>
        <v>0</v>
      </c>
      <c r="BD31" s="48">
        <f>J31/(100-BE31)*100</f>
        <v>0</v>
      </c>
      <c r="BE31" s="48">
        <v>0</v>
      </c>
      <c r="BF31" s="48">
        <f>M31</f>
        <v>0</v>
      </c>
      <c r="BH31" s="48">
        <f>I31*AO31</f>
        <v>0</v>
      </c>
      <c r="BI31" s="48">
        <f>I31*AP31</f>
        <v>0</v>
      </c>
      <c r="BJ31" s="48">
        <f>I31*J31</f>
        <v>0</v>
      </c>
      <c r="BK31" s="48"/>
      <c r="BL31" s="48">
        <v>56</v>
      </c>
    </row>
    <row r="32" spans="1:64" ht="15" customHeight="1">
      <c r="A32" s="2" t="s">
        <v>91</v>
      </c>
      <c r="B32" s="39" t="s">
        <v>355</v>
      </c>
      <c r="C32" s="60" t="s">
        <v>116</v>
      </c>
      <c r="D32" s="60"/>
      <c r="E32" s="60"/>
      <c r="F32" s="60"/>
      <c r="G32" s="60"/>
      <c r="H32" s="39" t="s">
        <v>338</v>
      </c>
      <c r="I32" s="48">
        <v>418.11</v>
      </c>
      <c r="J32" s="7">
        <v>0</v>
      </c>
      <c r="K32" s="48">
        <f>I32*J32</f>
        <v>0</v>
      </c>
      <c r="L32" s="48">
        <v>0.0003</v>
      </c>
      <c r="M32" s="12">
        <f>I32*L32</f>
        <v>0.125433</v>
      </c>
      <c r="Z32" s="48">
        <f>IF(AQ32="5",BJ32,0)</f>
        <v>0</v>
      </c>
      <c r="AB32" s="48">
        <f>IF(AQ32="1",BH32,0)</f>
        <v>0</v>
      </c>
      <c r="AC32" s="48">
        <f>IF(AQ32="1",BI32,0)</f>
        <v>0</v>
      </c>
      <c r="AD32" s="48">
        <f>IF(AQ32="7",BH32,0)</f>
        <v>0</v>
      </c>
      <c r="AE32" s="48">
        <f>IF(AQ32="7",BI32,0)</f>
        <v>0</v>
      </c>
      <c r="AF32" s="48">
        <f>IF(AQ32="2",BH32,0)</f>
        <v>0</v>
      </c>
      <c r="AG32" s="48">
        <f>IF(AQ32="2",BI32,0)</f>
        <v>0</v>
      </c>
      <c r="AH32" s="48">
        <f>IF(AQ32="0",BJ32,0)</f>
        <v>0</v>
      </c>
      <c r="AI32" s="16" t="s">
        <v>0</v>
      </c>
      <c r="AJ32" s="48">
        <f>IF(AN32=0,K32,0)</f>
        <v>0</v>
      </c>
      <c r="AK32" s="48">
        <f>IF(AN32=15,K32,0)</f>
        <v>0</v>
      </c>
      <c r="AL32" s="48">
        <f>IF(AN32=21,K32,0)</f>
        <v>0</v>
      </c>
      <c r="AN32" s="48">
        <v>21</v>
      </c>
      <c r="AO32" s="48">
        <f>J32*1</f>
        <v>0</v>
      </c>
      <c r="AP32" s="48">
        <f>J32*(1-1)</f>
        <v>0</v>
      </c>
      <c r="AQ32" s="26" t="s">
        <v>345</v>
      </c>
      <c r="AV32" s="48">
        <f>AW32+AX32</f>
        <v>0</v>
      </c>
      <c r="AW32" s="48">
        <f>I32*AO32</f>
        <v>0</v>
      </c>
      <c r="AX32" s="48">
        <f>I32*AP32</f>
        <v>0</v>
      </c>
      <c r="AY32" s="26" t="s">
        <v>362</v>
      </c>
      <c r="AZ32" s="26" t="s">
        <v>305</v>
      </c>
      <c r="BA32" s="16" t="s">
        <v>304</v>
      </c>
      <c r="BC32" s="48">
        <f>AW32+AX32</f>
        <v>0</v>
      </c>
      <c r="BD32" s="48">
        <f>J32/(100-BE32)*100</f>
        <v>0</v>
      </c>
      <c r="BE32" s="48">
        <v>0</v>
      </c>
      <c r="BF32" s="48">
        <f>M32</f>
        <v>0.125433</v>
      </c>
      <c r="BH32" s="48">
        <f>I32*AO32</f>
        <v>0</v>
      </c>
      <c r="BI32" s="48">
        <f>I32*AP32</f>
        <v>0</v>
      </c>
      <c r="BJ32" s="48">
        <f>I32*J32</f>
        <v>0</v>
      </c>
      <c r="BK32" s="48"/>
      <c r="BL32" s="48">
        <v>56</v>
      </c>
    </row>
    <row r="33" spans="1:47" ht="15" customHeight="1">
      <c r="A33" s="53" t="s">
        <v>234</v>
      </c>
      <c r="B33" s="36" t="s">
        <v>145</v>
      </c>
      <c r="C33" s="112" t="s">
        <v>96</v>
      </c>
      <c r="D33" s="112"/>
      <c r="E33" s="112"/>
      <c r="F33" s="112"/>
      <c r="G33" s="112"/>
      <c r="H33" s="21" t="s">
        <v>316</v>
      </c>
      <c r="I33" s="21" t="s">
        <v>316</v>
      </c>
      <c r="J33" s="5" t="s">
        <v>316</v>
      </c>
      <c r="K33" s="35">
        <f>SUM(K34:K36)</f>
        <v>0</v>
      </c>
      <c r="L33" s="16" t="s">
        <v>234</v>
      </c>
      <c r="M33" s="19">
        <f>SUM(M34:M36)</f>
        <v>0.18211200000000002</v>
      </c>
      <c r="AI33" s="16" t="s">
        <v>0</v>
      </c>
      <c r="AS33" s="35">
        <f>SUM(AJ34:AJ36)</f>
        <v>0</v>
      </c>
      <c r="AT33" s="35">
        <f>SUM(AK34:AK36)</f>
        <v>0</v>
      </c>
      <c r="AU33" s="35">
        <f>SUM(AL34:AL36)</f>
        <v>0</v>
      </c>
    </row>
    <row r="34" spans="1:64" ht="15" customHeight="1">
      <c r="A34" s="2" t="s">
        <v>192</v>
      </c>
      <c r="B34" s="39" t="s">
        <v>298</v>
      </c>
      <c r="C34" s="60" t="s">
        <v>123</v>
      </c>
      <c r="D34" s="60"/>
      <c r="E34" s="60"/>
      <c r="F34" s="60"/>
      <c r="G34" s="60"/>
      <c r="H34" s="39" t="s">
        <v>321</v>
      </c>
      <c r="I34" s="48">
        <v>173.44</v>
      </c>
      <c r="J34" s="7">
        <v>0</v>
      </c>
      <c r="K34" s="48">
        <f>I34*J34</f>
        <v>0</v>
      </c>
      <c r="L34" s="48">
        <v>5E-05</v>
      </c>
      <c r="M34" s="12">
        <f>I34*L34</f>
        <v>0.008672000000000001</v>
      </c>
      <c r="Z34" s="48">
        <f>IF(AQ34="5",BJ34,0)</f>
        <v>0</v>
      </c>
      <c r="AB34" s="48">
        <f>IF(AQ34="1",BH34,0)</f>
        <v>0</v>
      </c>
      <c r="AC34" s="48">
        <f>IF(AQ34="1",BI34,0)</f>
        <v>0</v>
      </c>
      <c r="AD34" s="48">
        <f>IF(AQ34="7",BH34,0)</f>
        <v>0</v>
      </c>
      <c r="AE34" s="48">
        <f>IF(AQ34="7",BI34,0)</f>
        <v>0</v>
      </c>
      <c r="AF34" s="48">
        <f>IF(AQ34="2",BH34,0)</f>
        <v>0</v>
      </c>
      <c r="AG34" s="48">
        <f>IF(AQ34="2",BI34,0)</f>
        <v>0</v>
      </c>
      <c r="AH34" s="48">
        <f>IF(AQ34="0",BJ34,0)</f>
        <v>0</v>
      </c>
      <c r="AI34" s="16" t="s">
        <v>0</v>
      </c>
      <c r="AJ34" s="48">
        <f>IF(AN34=0,K34,0)</f>
        <v>0</v>
      </c>
      <c r="AK34" s="48">
        <f>IF(AN34=15,K34,0)</f>
        <v>0</v>
      </c>
      <c r="AL34" s="48">
        <f>IF(AN34=21,K34,0)</f>
        <v>0</v>
      </c>
      <c r="AN34" s="48">
        <v>21</v>
      </c>
      <c r="AO34" s="48">
        <f>J34*0.245873717590785</f>
        <v>0</v>
      </c>
      <c r="AP34" s="48">
        <f>J34*(1-0.245873717590785)</f>
        <v>0</v>
      </c>
      <c r="AQ34" s="26" t="s">
        <v>348</v>
      </c>
      <c r="AV34" s="48">
        <f>AW34+AX34</f>
        <v>0</v>
      </c>
      <c r="AW34" s="48">
        <f>I34*AO34</f>
        <v>0</v>
      </c>
      <c r="AX34" s="48">
        <f>I34*AP34</f>
        <v>0</v>
      </c>
      <c r="AY34" s="26" t="s">
        <v>88</v>
      </c>
      <c r="AZ34" s="26" t="s">
        <v>8</v>
      </c>
      <c r="BA34" s="16" t="s">
        <v>304</v>
      </c>
      <c r="BC34" s="48">
        <f>AW34+AX34</f>
        <v>0</v>
      </c>
      <c r="BD34" s="48">
        <f>J34/(100-BE34)*100</f>
        <v>0</v>
      </c>
      <c r="BE34" s="48">
        <v>0</v>
      </c>
      <c r="BF34" s="48">
        <f>M34</f>
        <v>0.008672000000000001</v>
      </c>
      <c r="BH34" s="48">
        <f>I34*AO34</f>
        <v>0</v>
      </c>
      <c r="BI34" s="48">
        <f>I34*AP34</f>
        <v>0</v>
      </c>
      <c r="BJ34" s="48">
        <f>I34*J34</f>
        <v>0</v>
      </c>
      <c r="BK34" s="48"/>
      <c r="BL34" s="48">
        <v>767</v>
      </c>
    </row>
    <row r="35" spans="1:64" ht="15" customHeight="1">
      <c r="A35" s="2" t="s">
        <v>126</v>
      </c>
      <c r="B35" s="39" t="s">
        <v>97</v>
      </c>
      <c r="C35" s="60" t="s">
        <v>166</v>
      </c>
      <c r="D35" s="60"/>
      <c r="E35" s="60"/>
      <c r="F35" s="60"/>
      <c r="G35" s="60"/>
      <c r="H35" s="39" t="s">
        <v>149</v>
      </c>
      <c r="I35" s="48">
        <v>0.17344</v>
      </c>
      <c r="J35" s="7">
        <v>0</v>
      </c>
      <c r="K35" s="48">
        <f>I35*J35</f>
        <v>0</v>
      </c>
      <c r="L35" s="48">
        <v>1</v>
      </c>
      <c r="M35" s="12">
        <f>I35*L35</f>
        <v>0.17344</v>
      </c>
      <c r="Z35" s="48">
        <f>IF(AQ35="5",BJ35,0)</f>
        <v>0</v>
      </c>
      <c r="AB35" s="48">
        <f>IF(AQ35="1",BH35,0)</f>
        <v>0</v>
      </c>
      <c r="AC35" s="48">
        <f>IF(AQ35="1",BI35,0)</f>
        <v>0</v>
      </c>
      <c r="AD35" s="48">
        <f>IF(AQ35="7",BH35,0)</f>
        <v>0</v>
      </c>
      <c r="AE35" s="48">
        <f>IF(AQ35="7",BI35,0)</f>
        <v>0</v>
      </c>
      <c r="AF35" s="48">
        <f>IF(AQ35="2",BH35,0)</f>
        <v>0</v>
      </c>
      <c r="AG35" s="48">
        <f>IF(AQ35="2",BI35,0)</f>
        <v>0</v>
      </c>
      <c r="AH35" s="48">
        <f>IF(AQ35="0",BJ35,0)</f>
        <v>0</v>
      </c>
      <c r="AI35" s="16" t="s">
        <v>0</v>
      </c>
      <c r="AJ35" s="48">
        <f>IF(AN35=0,K35,0)</f>
        <v>0</v>
      </c>
      <c r="AK35" s="48">
        <f>IF(AN35=15,K35,0)</f>
        <v>0</v>
      </c>
      <c r="AL35" s="48">
        <f>IF(AN35=21,K35,0)</f>
        <v>0</v>
      </c>
      <c r="AN35" s="48">
        <v>21</v>
      </c>
      <c r="AO35" s="48">
        <f>J35*1</f>
        <v>0</v>
      </c>
      <c r="AP35" s="48">
        <f>J35*(1-1)</f>
        <v>0</v>
      </c>
      <c r="AQ35" s="26" t="s">
        <v>348</v>
      </c>
      <c r="AV35" s="48">
        <f>AW35+AX35</f>
        <v>0</v>
      </c>
      <c r="AW35" s="48">
        <f>I35*AO35</f>
        <v>0</v>
      </c>
      <c r="AX35" s="48">
        <f>I35*AP35</f>
        <v>0</v>
      </c>
      <c r="AY35" s="26" t="s">
        <v>88</v>
      </c>
      <c r="AZ35" s="26" t="s">
        <v>8</v>
      </c>
      <c r="BA35" s="16" t="s">
        <v>304</v>
      </c>
      <c r="BC35" s="48">
        <f>AW35+AX35</f>
        <v>0</v>
      </c>
      <c r="BD35" s="48">
        <f>J35/(100-BE35)*100</f>
        <v>0</v>
      </c>
      <c r="BE35" s="48">
        <v>0</v>
      </c>
      <c r="BF35" s="48">
        <f>M35</f>
        <v>0.17344</v>
      </c>
      <c r="BH35" s="48">
        <f>I35*AO35</f>
        <v>0</v>
      </c>
      <c r="BI35" s="48">
        <f>I35*AP35</f>
        <v>0</v>
      </c>
      <c r="BJ35" s="48">
        <f>I35*J35</f>
        <v>0</v>
      </c>
      <c r="BK35" s="48"/>
      <c r="BL35" s="48">
        <v>767</v>
      </c>
    </row>
    <row r="36" spans="1:64" ht="15" customHeight="1">
      <c r="A36" s="2" t="s">
        <v>27</v>
      </c>
      <c r="B36" s="39" t="s">
        <v>167</v>
      </c>
      <c r="C36" s="60" t="s">
        <v>214</v>
      </c>
      <c r="D36" s="60"/>
      <c r="E36" s="60"/>
      <c r="F36" s="60"/>
      <c r="G36" s="60"/>
      <c r="H36" s="39" t="s">
        <v>302</v>
      </c>
      <c r="I36" s="48">
        <v>104.9296</v>
      </c>
      <c r="J36" s="7">
        <v>0</v>
      </c>
      <c r="K36" s="48">
        <f>I36*J36</f>
        <v>0</v>
      </c>
      <c r="L36" s="48">
        <v>0</v>
      </c>
      <c r="M36" s="12">
        <f>I36*L36</f>
        <v>0</v>
      </c>
      <c r="Z36" s="48">
        <f>IF(AQ36="5",BJ36,0)</f>
        <v>0</v>
      </c>
      <c r="AB36" s="48">
        <f>IF(AQ36="1",BH36,0)</f>
        <v>0</v>
      </c>
      <c r="AC36" s="48">
        <f>IF(AQ36="1",BI36,0)</f>
        <v>0</v>
      </c>
      <c r="AD36" s="48">
        <f>IF(AQ36="7",BH36,0)</f>
        <v>0</v>
      </c>
      <c r="AE36" s="48">
        <f>IF(AQ36="7",BI36,0)</f>
        <v>0</v>
      </c>
      <c r="AF36" s="48">
        <f>IF(AQ36="2",BH36,0)</f>
        <v>0</v>
      </c>
      <c r="AG36" s="48">
        <f>IF(AQ36="2",BI36,0)</f>
        <v>0</v>
      </c>
      <c r="AH36" s="48">
        <f>IF(AQ36="0",BJ36,0)</f>
        <v>0</v>
      </c>
      <c r="AI36" s="16" t="s">
        <v>0</v>
      </c>
      <c r="AJ36" s="48">
        <f>IF(AN36=0,K36,0)</f>
        <v>0</v>
      </c>
      <c r="AK36" s="48">
        <f>IF(AN36=15,K36,0)</f>
        <v>0</v>
      </c>
      <c r="AL36" s="48">
        <f>IF(AN36=21,K36,0)</f>
        <v>0</v>
      </c>
      <c r="AN36" s="48">
        <v>21</v>
      </c>
      <c r="AO36" s="48">
        <f>J36*0</f>
        <v>0</v>
      </c>
      <c r="AP36" s="48">
        <f>J36*(1-0)</f>
        <v>0</v>
      </c>
      <c r="AQ36" s="26" t="s">
        <v>178</v>
      </c>
      <c r="AV36" s="48">
        <f>AW36+AX36</f>
        <v>0</v>
      </c>
      <c r="AW36" s="48">
        <f>I36*AO36</f>
        <v>0</v>
      </c>
      <c r="AX36" s="48">
        <f>I36*AP36</f>
        <v>0</v>
      </c>
      <c r="AY36" s="26" t="s">
        <v>88</v>
      </c>
      <c r="AZ36" s="26" t="s">
        <v>8</v>
      </c>
      <c r="BA36" s="16" t="s">
        <v>304</v>
      </c>
      <c r="BC36" s="48">
        <f>AW36+AX36</f>
        <v>0</v>
      </c>
      <c r="BD36" s="48">
        <f>J36/(100-BE36)*100</f>
        <v>0</v>
      </c>
      <c r="BE36" s="48">
        <v>0</v>
      </c>
      <c r="BF36" s="48">
        <f>M36</f>
        <v>0</v>
      </c>
      <c r="BH36" s="48">
        <f>I36*AO36</f>
        <v>0</v>
      </c>
      <c r="BI36" s="48">
        <f>I36*AP36</f>
        <v>0</v>
      </c>
      <c r="BJ36" s="48">
        <f>I36*J36</f>
        <v>0</v>
      </c>
      <c r="BK36" s="48"/>
      <c r="BL36" s="48">
        <v>767</v>
      </c>
    </row>
    <row r="37" spans="1:47" ht="15" customHeight="1">
      <c r="A37" s="53" t="s">
        <v>234</v>
      </c>
      <c r="B37" s="36" t="s">
        <v>9</v>
      </c>
      <c r="C37" s="112" t="s">
        <v>117</v>
      </c>
      <c r="D37" s="112"/>
      <c r="E37" s="112"/>
      <c r="F37" s="112"/>
      <c r="G37" s="112"/>
      <c r="H37" s="21" t="s">
        <v>316</v>
      </c>
      <c r="I37" s="21" t="s">
        <v>316</v>
      </c>
      <c r="J37" s="5" t="s">
        <v>316</v>
      </c>
      <c r="K37" s="35">
        <f>SUM(K38:K46)</f>
        <v>0</v>
      </c>
      <c r="L37" s="16" t="s">
        <v>234</v>
      </c>
      <c r="M37" s="19">
        <f>SUM(M38:M46)</f>
        <v>0</v>
      </c>
      <c r="AI37" s="16" t="s">
        <v>0</v>
      </c>
      <c r="AS37" s="35">
        <f>SUM(AJ38:AJ46)</f>
        <v>0</v>
      </c>
      <c r="AT37" s="35">
        <f>SUM(AK38:AK46)</f>
        <v>0</v>
      </c>
      <c r="AU37" s="35">
        <f>SUM(AL38:AL46)</f>
        <v>0</v>
      </c>
    </row>
    <row r="38" spans="1:64" ht="15" customHeight="1">
      <c r="A38" s="2" t="s">
        <v>235</v>
      </c>
      <c r="B38" s="39" t="s">
        <v>273</v>
      </c>
      <c r="C38" s="60" t="s">
        <v>89</v>
      </c>
      <c r="D38" s="60"/>
      <c r="E38" s="60"/>
      <c r="F38" s="60"/>
      <c r="G38" s="60"/>
      <c r="H38" s="39" t="s">
        <v>110</v>
      </c>
      <c r="I38" s="48">
        <v>1</v>
      </c>
      <c r="J38" s="7">
        <v>0</v>
      </c>
      <c r="K38" s="48">
        <f>I38*J38</f>
        <v>0</v>
      </c>
      <c r="L38" s="48">
        <v>0</v>
      </c>
      <c r="M38" s="12">
        <f>I38*L38</f>
        <v>0</v>
      </c>
      <c r="Z38" s="48">
        <f>IF(AQ38="5",BJ38,0)</f>
        <v>0</v>
      </c>
      <c r="AB38" s="48">
        <f>IF(AQ38="1",BH38,0)</f>
        <v>0</v>
      </c>
      <c r="AC38" s="48">
        <f>IF(AQ38="1",BI38,0)</f>
        <v>0</v>
      </c>
      <c r="AD38" s="48">
        <f>IF(AQ38="7",BH38,0)</f>
        <v>0</v>
      </c>
      <c r="AE38" s="48">
        <f>IF(AQ38="7",BI38,0)</f>
        <v>0</v>
      </c>
      <c r="AF38" s="48">
        <f>IF(AQ38="2",BH38,0)</f>
        <v>0</v>
      </c>
      <c r="AG38" s="48">
        <f>IF(AQ38="2",BI38,0)</f>
        <v>0</v>
      </c>
      <c r="AH38" s="48">
        <f>IF(AQ38="0",BJ38,0)</f>
        <v>0</v>
      </c>
      <c r="AI38" s="16" t="s">
        <v>0</v>
      </c>
      <c r="AJ38" s="48">
        <f>IF(AN38=0,K38,0)</f>
        <v>0</v>
      </c>
      <c r="AK38" s="48">
        <f>IF(AN38=15,K38,0)</f>
        <v>0</v>
      </c>
      <c r="AL38" s="48">
        <f>IF(AN38=21,K38,0)</f>
        <v>0</v>
      </c>
      <c r="AN38" s="48">
        <v>21</v>
      </c>
      <c r="AO38" s="48">
        <f>J38*0</f>
        <v>0</v>
      </c>
      <c r="AP38" s="48">
        <f>J38*(1-0)</f>
        <v>0</v>
      </c>
      <c r="AQ38" s="26" t="s">
        <v>345</v>
      </c>
      <c r="AV38" s="48">
        <f>AW38+AX38</f>
        <v>0</v>
      </c>
      <c r="AW38" s="48">
        <f>I38*AO38</f>
        <v>0</v>
      </c>
      <c r="AX38" s="48">
        <f>I38*AP38</f>
        <v>0</v>
      </c>
      <c r="AY38" s="26" t="s">
        <v>335</v>
      </c>
      <c r="AZ38" s="26" t="s">
        <v>367</v>
      </c>
      <c r="BA38" s="16" t="s">
        <v>304</v>
      </c>
      <c r="BC38" s="48">
        <f>AW38+AX38</f>
        <v>0</v>
      </c>
      <c r="BD38" s="48">
        <f>J38/(100-BE38)*100</f>
        <v>0</v>
      </c>
      <c r="BE38" s="48">
        <v>0</v>
      </c>
      <c r="BF38" s="48">
        <f>M38</f>
        <v>0</v>
      </c>
      <c r="BH38" s="48">
        <f>I38*AO38</f>
        <v>0</v>
      </c>
      <c r="BI38" s="48">
        <f>I38*AP38</f>
        <v>0</v>
      </c>
      <c r="BJ38" s="48">
        <f>I38*J38</f>
        <v>0</v>
      </c>
      <c r="BK38" s="48"/>
      <c r="BL38" s="48">
        <v>91</v>
      </c>
    </row>
    <row r="39" spans="1:13" ht="13.5" customHeight="1">
      <c r="A39" s="24"/>
      <c r="B39" s="43" t="s">
        <v>25</v>
      </c>
      <c r="C39" s="113" t="s">
        <v>43</v>
      </c>
      <c r="D39" s="114"/>
      <c r="E39" s="114"/>
      <c r="F39" s="114"/>
      <c r="G39" s="114"/>
      <c r="H39" s="114"/>
      <c r="I39" s="114"/>
      <c r="J39" s="115"/>
      <c r="K39" s="114"/>
      <c r="L39" s="114"/>
      <c r="M39" s="116"/>
    </row>
    <row r="40" spans="1:64" ht="15" customHeight="1">
      <c r="A40" s="2" t="s">
        <v>274</v>
      </c>
      <c r="B40" s="39" t="s">
        <v>301</v>
      </c>
      <c r="C40" s="60" t="s">
        <v>236</v>
      </c>
      <c r="D40" s="60"/>
      <c r="E40" s="60"/>
      <c r="F40" s="60"/>
      <c r="G40" s="60"/>
      <c r="H40" s="39" t="s">
        <v>110</v>
      </c>
      <c r="I40" s="48">
        <v>1</v>
      </c>
      <c r="J40" s="7">
        <v>0</v>
      </c>
      <c r="K40" s="48">
        <f>I40*J40</f>
        <v>0</v>
      </c>
      <c r="L40" s="48">
        <v>0</v>
      </c>
      <c r="M40" s="12">
        <f>I40*L40</f>
        <v>0</v>
      </c>
      <c r="Z40" s="48">
        <f>IF(AQ40="5",BJ40,0)</f>
        <v>0</v>
      </c>
      <c r="AB40" s="48">
        <f>IF(AQ40="1",BH40,0)</f>
        <v>0</v>
      </c>
      <c r="AC40" s="48">
        <f>IF(AQ40="1",BI40,0)</f>
        <v>0</v>
      </c>
      <c r="AD40" s="48">
        <f>IF(AQ40="7",BH40,0)</f>
        <v>0</v>
      </c>
      <c r="AE40" s="48">
        <f>IF(AQ40="7",BI40,0)</f>
        <v>0</v>
      </c>
      <c r="AF40" s="48">
        <f>IF(AQ40="2",BH40,0)</f>
        <v>0</v>
      </c>
      <c r="AG40" s="48">
        <f>IF(AQ40="2",BI40,0)</f>
        <v>0</v>
      </c>
      <c r="AH40" s="48">
        <f>IF(AQ40="0",BJ40,0)</f>
        <v>0</v>
      </c>
      <c r="AI40" s="16" t="s">
        <v>0</v>
      </c>
      <c r="AJ40" s="48">
        <f>IF(AN40=0,K40,0)</f>
        <v>0</v>
      </c>
      <c r="AK40" s="48">
        <f>IF(AN40=15,K40,0)</f>
        <v>0</v>
      </c>
      <c r="AL40" s="48">
        <f>IF(AN40=21,K40,0)</f>
        <v>0</v>
      </c>
      <c r="AN40" s="48">
        <v>21</v>
      </c>
      <c r="AO40" s="48">
        <f>J40*0</f>
        <v>0</v>
      </c>
      <c r="AP40" s="48">
        <f>J40*(1-0)</f>
        <v>0</v>
      </c>
      <c r="AQ40" s="26" t="s">
        <v>345</v>
      </c>
      <c r="AV40" s="48">
        <f>AW40+AX40</f>
        <v>0</v>
      </c>
      <c r="AW40" s="48">
        <f>I40*AO40</f>
        <v>0</v>
      </c>
      <c r="AX40" s="48">
        <f>I40*AP40</f>
        <v>0</v>
      </c>
      <c r="AY40" s="26" t="s">
        <v>335</v>
      </c>
      <c r="AZ40" s="26" t="s">
        <v>367</v>
      </c>
      <c r="BA40" s="16" t="s">
        <v>304</v>
      </c>
      <c r="BC40" s="48">
        <f>AW40+AX40</f>
        <v>0</v>
      </c>
      <c r="BD40" s="48">
        <f>J40/(100-BE40)*100</f>
        <v>0</v>
      </c>
      <c r="BE40" s="48">
        <v>0</v>
      </c>
      <c r="BF40" s="48">
        <f>M40</f>
        <v>0</v>
      </c>
      <c r="BH40" s="48">
        <f>I40*AO40</f>
        <v>0</v>
      </c>
      <c r="BI40" s="48">
        <f>I40*AP40</f>
        <v>0</v>
      </c>
      <c r="BJ40" s="48">
        <f>I40*J40</f>
        <v>0</v>
      </c>
      <c r="BK40" s="48"/>
      <c r="BL40" s="48">
        <v>91</v>
      </c>
    </row>
    <row r="41" spans="1:13" ht="13.5" customHeight="1">
      <c r="A41" s="24"/>
      <c r="B41" s="43" t="s">
        <v>25</v>
      </c>
      <c r="C41" s="113" t="s">
        <v>43</v>
      </c>
      <c r="D41" s="114"/>
      <c r="E41" s="114"/>
      <c r="F41" s="114"/>
      <c r="G41" s="114"/>
      <c r="H41" s="114"/>
      <c r="I41" s="114"/>
      <c r="J41" s="115"/>
      <c r="K41" s="114"/>
      <c r="L41" s="114"/>
      <c r="M41" s="116"/>
    </row>
    <row r="42" spans="1:64" ht="15" customHeight="1">
      <c r="A42" s="2" t="s">
        <v>204</v>
      </c>
      <c r="B42" s="39" t="s">
        <v>159</v>
      </c>
      <c r="C42" s="60" t="s">
        <v>240</v>
      </c>
      <c r="D42" s="60"/>
      <c r="E42" s="60"/>
      <c r="F42" s="60"/>
      <c r="G42" s="60"/>
      <c r="H42" s="39" t="s">
        <v>110</v>
      </c>
      <c r="I42" s="48">
        <v>1</v>
      </c>
      <c r="J42" s="7">
        <v>0</v>
      </c>
      <c r="K42" s="48">
        <f>I42*J42</f>
        <v>0</v>
      </c>
      <c r="L42" s="48">
        <v>0</v>
      </c>
      <c r="M42" s="12">
        <f>I42*L42</f>
        <v>0</v>
      </c>
      <c r="Z42" s="48">
        <f>IF(AQ42="5",BJ42,0)</f>
        <v>0</v>
      </c>
      <c r="AB42" s="48">
        <f>IF(AQ42="1",BH42,0)</f>
        <v>0</v>
      </c>
      <c r="AC42" s="48">
        <f>IF(AQ42="1",BI42,0)</f>
        <v>0</v>
      </c>
      <c r="AD42" s="48">
        <f>IF(AQ42="7",BH42,0)</f>
        <v>0</v>
      </c>
      <c r="AE42" s="48">
        <f>IF(AQ42="7",BI42,0)</f>
        <v>0</v>
      </c>
      <c r="AF42" s="48">
        <f>IF(AQ42="2",BH42,0)</f>
        <v>0</v>
      </c>
      <c r="AG42" s="48">
        <f>IF(AQ42="2",BI42,0)</f>
        <v>0</v>
      </c>
      <c r="AH42" s="48">
        <f>IF(AQ42="0",BJ42,0)</f>
        <v>0</v>
      </c>
      <c r="AI42" s="16" t="s">
        <v>0</v>
      </c>
      <c r="AJ42" s="48">
        <f>IF(AN42=0,K42,0)</f>
        <v>0</v>
      </c>
      <c r="AK42" s="48">
        <f>IF(AN42=15,K42,0)</f>
        <v>0</v>
      </c>
      <c r="AL42" s="48">
        <f>IF(AN42=21,K42,0)</f>
        <v>0</v>
      </c>
      <c r="AN42" s="48">
        <v>21</v>
      </c>
      <c r="AO42" s="48">
        <f>J42*0</f>
        <v>0</v>
      </c>
      <c r="AP42" s="48">
        <f>J42*(1-0)</f>
        <v>0</v>
      </c>
      <c r="AQ42" s="26" t="s">
        <v>345</v>
      </c>
      <c r="AV42" s="48">
        <f>AW42+AX42</f>
        <v>0</v>
      </c>
      <c r="AW42" s="48">
        <f>I42*AO42</f>
        <v>0</v>
      </c>
      <c r="AX42" s="48">
        <f>I42*AP42</f>
        <v>0</v>
      </c>
      <c r="AY42" s="26" t="s">
        <v>335</v>
      </c>
      <c r="AZ42" s="26" t="s">
        <v>367</v>
      </c>
      <c r="BA42" s="16" t="s">
        <v>304</v>
      </c>
      <c r="BC42" s="48">
        <f>AW42+AX42</f>
        <v>0</v>
      </c>
      <c r="BD42" s="48">
        <f>J42/(100-BE42)*100</f>
        <v>0</v>
      </c>
      <c r="BE42" s="48">
        <v>0</v>
      </c>
      <c r="BF42" s="48">
        <f>M42</f>
        <v>0</v>
      </c>
      <c r="BH42" s="48">
        <f>I42*AO42</f>
        <v>0</v>
      </c>
      <c r="BI42" s="48">
        <f>I42*AP42</f>
        <v>0</v>
      </c>
      <c r="BJ42" s="48">
        <f>I42*J42</f>
        <v>0</v>
      </c>
      <c r="BK42" s="48"/>
      <c r="BL42" s="48">
        <v>91</v>
      </c>
    </row>
    <row r="43" spans="1:13" ht="13.5" customHeight="1">
      <c r="A43" s="24"/>
      <c r="B43" s="43" t="s">
        <v>25</v>
      </c>
      <c r="C43" s="113" t="s">
        <v>43</v>
      </c>
      <c r="D43" s="114"/>
      <c r="E43" s="114"/>
      <c r="F43" s="114"/>
      <c r="G43" s="114"/>
      <c r="H43" s="114"/>
      <c r="I43" s="114"/>
      <c r="J43" s="115"/>
      <c r="K43" s="114"/>
      <c r="L43" s="114"/>
      <c r="M43" s="116"/>
    </row>
    <row r="44" spans="1:64" ht="15" customHeight="1">
      <c r="A44" s="2" t="s">
        <v>11</v>
      </c>
      <c r="B44" s="39" t="s">
        <v>365</v>
      </c>
      <c r="C44" s="60" t="s">
        <v>211</v>
      </c>
      <c r="D44" s="60"/>
      <c r="E44" s="60"/>
      <c r="F44" s="60"/>
      <c r="G44" s="60"/>
      <c r="H44" s="39" t="s">
        <v>110</v>
      </c>
      <c r="I44" s="48">
        <v>1</v>
      </c>
      <c r="J44" s="7">
        <v>0</v>
      </c>
      <c r="K44" s="48">
        <f>I44*J44</f>
        <v>0</v>
      </c>
      <c r="L44" s="48">
        <v>0</v>
      </c>
      <c r="M44" s="12">
        <f>I44*L44</f>
        <v>0</v>
      </c>
      <c r="Z44" s="48">
        <f>IF(AQ44="5",BJ44,0)</f>
        <v>0</v>
      </c>
      <c r="AB44" s="48">
        <f>IF(AQ44="1",BH44,0)</f>
        <v>0</v>
      </c>
      <c r="AC44" s="48">
        <f>IF(AQ44="1",BI44,0)</f>
        <v>0</v>
      </c>
      <c r="AD44" s="48">
        <f>IF(AQ44="7",BH44,0)</f>
        <v>0</v>
      </c>
      <c r="AE44" s="48">
        <f>IF(AQ44="7",BI44,0)</f>
        <v>0</v>
      </c>
      <c r="AF44" s="48">
        <f>IF(AQ44="2",BH44,0)</f>
        <v>0</v>
      </c>
      <c r="AG44" s="48">
        <f>IF(AQ44="2",BI44,0)</f>
        <v>0</v>
      </c>
      <c r="AH44" s="48">
        <f>IF(AQ44="0",BJ44,0)</f>
        <v>0</v>
      </c>
      <c r="AI44" s="16" t="s">
        <v>0</v>
      </c>
      <c r="AJ44" s="48">
        <f>IF(AN44=0,K44,0)</f>
        <v>0</v>
      </c>
      <c r="AK44" s="48">
        <f>IF(AN44=15,K44,0)</f>
        <v>0</v>
      </c>
      <c r="AL44" s="48">
        <f>IF(AN44=21,K44,0)</f>
        <v>0</v>
      </c>
      <c r="AN44" s="48">
        <v>21</v>
      </c>
      <c r="AO44" s="48">
        <f>J44*0</f>
        <v>0</v>
      </c>
      <c r="AP44" s="48">
        <f>J44*(1-0)</f>
        <v>0</v>
      </c>
      <c r="AQ44" s="26" t="s">
        <v>345</v>
      </c>
      <c r="AV44" s="48">
        <f>AW44+AX44</f>
        <v>0</v>
      </c>
      <c r="AW44" s="48">
        <f>I44*AO44</f>
        <v>0</v>
      </c>
      <c r="AX44" s="48">
        <f>I44*AP44</f>
        <v>0</v>
      </c>
      <c r="AY44" s="26" t="s">
        <v>335</v>
      </c>
      <c r="AZ44" s="26" t="s">
        <v>367</v>
      </c>
      <c r="BA44" s="16" t="s">
        <v>304</v>
      </c>
      <c r="BC44" s="48">
        <f>AW44+AX44</f>
        <v>0</v>
      </c>
      <c r="BD44" s="48">
        <f>J44/(100-BE44)*100</f>
        <v>0</v>
      </c>
      <c r="BE44" s="48">
        <v>0</v>
      </c>
      <c r="BF44" s="48">
        <f>M44</f>
        <v>0</v>
      </c>
      <c r="BH44" s="48">
        <f>I44*AO44</f>
        <v>0</v>
      </c>
      <c r="BI44" s="48">
        <f>I44*AP44</f>
        <v>0</v>
      </c>
      <c r="BJ44" s="48">
        <f>I44*J44</f>
        <v>0</v>
      </c>
      <c r="BK44" s="48"/>
      <c r="BL44" s="48">
        <v>91</v>
      </c>
    </row>
    <row r="45" spans="1:13" ht="13.5" customHeight="1">
      <c r="A45" s="24"/>
      <c r="B45" s="43" t="s">
        <v>25</v>
      </c>
      <c r="C45" s="113" t="s">
        <v>43</v>
      </c>
      <c r="D45" s="114"/>
      <c r="E45" s="114"/>
      <c r="F45" s="114"/>
      <c r="G45" s="114"/>
      <c r="H45" s="114"/>
      <c r="I45" s="114"/>
      <c r="J45" s="115"/>
      <c r="K45" s="114"/>
      <c r="L45" s="114"/>
      <c r="M45" s="116"/>
    </row>
    <row r="46" spans="1:64" ht="15" customHeight="1">
      <c r="A46" s="2" t="s">
        <v>239</v>
      </c>
      <c r="B46" s="39" t="s">
        <v>115</v>
      </c>
      <c r="C46" s="60" t="s">
        <v>276</v>
      </c>
      <c r="D46" s="60"/>
      <c r="E46" s="60"/>
      <c r="F46" s="60"/>
      <c r="G46" s="60"/>
      <c r="H46" s="39" t="s">
        <v>237</v>
      </c>
      <c r="I46" s="48">
        <v>1</v>
      </c>
      <c r="J46" s="7">
        <v>0</v>
      </c>
      <c r="K46" s="48">
        <f>I46*J46</f>
        <v>0</v>
      </c>
      <c r="L46" s="48">
        <v>0</v>
      </c>
      <c r="M46" s="12">
        <f>I46*L46</f>
        <v>0</v>
      </c>
      <c r="Z46" s="48">
        <f>IF(AQ46="5",BJ46,0)</f>
        <v>0</v>
      </c>
      <c r="AB46" s="48">
        <f>IF(AQ46="1",BH46,0)</f>
        <v>0</v>
      </c>
      <c r="AC46" s="48">
        <f>IF(AQ46="1",BI46,0)</f>
        <v>0</v>
      </c>
      <c r="AD46" s="48">
        <f>IF(AQ46="7",BH46,0)</f>
        <v>0</v>
      </c>
      <c r="AE46" s="48">
        <f>IF(AQ46="7",BI46,0)</f>
        <v>0</v>
      </c>
      <c r="AF46" s="48">
        <f>IF(AQ46="2",BH46,0)</f>
        <v>0</v>
      </c>
      <c r="AG46" s="48">
        <f>IF(AQ46="2",BI46,0)</f>
        <v>0</v>
      </c>
      <c r="AH46" s="48">
        <f>IF(AQ46="0",BJ46,0)</f>
        <v>0</v>
      </c>
      <c r="AI46" s="16" t="s">
        <v>0</v>
      </c>
      <c r="AJ46" s="48">
        <f>IF(AN46=0,K46,0)</f>
        <v>0</v>
      </c>
      <c r="AK46" s="48">
        <f>IF(AN46=15,K46,0)</f>
        <v>0</v>
      </c>
      <c r="AL46" s="48">
        <f>IF(AN46=21,K46,0)</f>
        <v>0</v>
      </c>
      <c r="AN46" s="48">
        <v>21</v>
      </c>
      <c r="AO46" s="48">
        <f>J46*0</f>
        <v>0</v>
      </c>
      <c r="AP46" s="48">
        <f>J46*(1-0)</f>
        <v>0</v>
      </c>
      <c r="AQ46" s="26" t="s">
        <v>345</v>
      </c>
      <c r="AV46" s="48">
        <f>AW46+AX46</f>
        <v>0</v>
      </c>
      <c r="AW46" s="48">
        <f>I46*AO46</f>
        <v>0</v>
      </c>
      <c r="AX46" s="48">
        <f>I46*AP46</f>
        <v>0</v>
      </c>
      <c r="AY46" s="26" t="s">
        <v>335</v>
      </c>
      <c r="AZ46" s="26" t="s">
        <v>367</v>
      </c>
      <c r="BA46" s="16" t="s">
        <v>304</v>
      </c>
      <c r="BC46" s="48">
        <f>AW46+AX46</f>
        <v>0</v>
      </c>
      <c r="BD46" s="48">
        <f>J46/(100-BE46)*100</f>
        <v>0</v>
      </c>
      <c r="BE46" s="48">
        <v>0</v>
      </c>
      <c r="BF46" s="48">
        <f>M46</f>
        <v>0</v>
      </c>
      <c r="BH46" s="48">
        <f>I46*AO46</f>
        <v>0</v>
      </c>
      <c r="BI46" s="48">
        <f>I46*AP46</f>
        <v>0</v>
      </c>
      <c r="BJ46" s="48">
        <f>I46*J46</f>
        <v>0</v>
      </c>
      <c r="BK46" s="48"/>
      <c r="BL46" s="48">
        <v>91</v>
      </c>
    </row>
    <row r="47" spans="1:13" ht="13.5" customHeight="1">
      <c r="A47" s="24"/>
      <c r="B47" s="43" t="s">
        <v>25</v>
      </c>
      <c r="C47" s="113" t="s">
        <v>43</v>
      </c>
      <c r="D47" s="114"/>
      <c r="E47" s="114"/>
      <c r="F47" s="114"/>
      <c r="G47" s="114"/>
      <c r="H47" s="114"/>
      <c r="I47" s="114"/>
      <c r="J47" s="115"/>
      <c r="K47" s="114"/>
      <c r="L47" s="114"/>
      <c r="M47" s="116"/>
    </row>
    <row r="48" spans="1:13" ht="15" customHeight="1">
      <c r="A48" s="53" t="s">
        <v>234</v>
      </c>
      <c r="B48" s="36" t="s">
        <v>234</v>
      </c>
      <c r="C48" s="112" t="s">
        <v>66</v>
      </c>
      <c r="D48" s="112"/>
      <c r="E48" s="112"/>
      <c r="F48" s="112"/>
      <c r="G48" s="112"/>
      <c r="H48" s="21" t="s">
        <v>316</v>
      </c>
      <c r="I48" s="21" t="s">
        <v>316</v>
      </c>
      <c r="J48" s="5" t="s">
        <v>316</v>
      </c>
      <c r="K48" s="35">
        <f>K49+K55</f>
        <v>0</v>
      </c>
      <c r="L48" s="16" t="s">
        <v>234</v>
      </c>
      <c r="M48" s="19">
        <f>M49+M55</f>
        <v>0.015201300000000001</v>
      </c>
    </row>
    <row r="49" spans="1:47" ht="15" customHeight="1">
      <c r="A49" s="53" t="s">
        <v>234</v>
      </c>
      <c r="B49" s="36" t="s">
        <v>274</v>
      </c>
      <c r="C49" s="112" t="s">
        <v>354</v>
      </c>
      <c r="D49" s="112"/>
      <c r="E49" s="112"/>
      <c r="F49" s="112"/>
      <c r="G49" s="112"/>
      <c r="H49" s="21" t="s">
        <v>316</v>
      </c>
      <c r="I49" s="21" t="s">
        <v>316</v>
      </c>
      <c r="J49" s="5" t="s">
        <v>316</v>
      </c>
      <c r="K49" s="35">
        <f>SUM(K50:K54)</f>
        <v>0</v>
      </c>
      <c r="L49" s="16" t="s">
        <v>234</v>
      </c>
      <c r="M49" s="19">
        <f>SUM(M50:M54)</f>
        <v>0.015201300000000001</v>
      </c>
      <c r="AI49" s="16" t="s">
        <v>272</v>
      </c>
      <c r="AS49" s="35">
        <f>SUM(AJ50:AJ54)</f>
        <v>0</v>
      </c>
      <c r="AT49" s="35">
        <f>SUM(AK50:AK54)</f>
        <v>0</v>
      </c>
      <c r="AU49" s="35">
        <f>SUM(AL50:AL54)</f>
        <v>0</v>
      </c>
    </row>
    <row r="50" spans="1:64" ht="15" customHeight="1">
      <c r="A50" s="2" t="s">
        <v>327</v>
      </c>
      <c r="B50" s="39" t="s">
        <v>228</v>
      </c>
      <c r="C50" s="60" t="s">
        <v>363</v>
      </c>
      <c r="D50" s="60"/>
      <c r="E50" s="60"/>
      <c r="F50" s="60"/>
      <c r="G50" s="60"/>
      <c r="H50" s="39" t="s">
        <v>338</v>
      </c>
      <c r="I50" s="48">
        <v>380.1</v>
      </c>
      <c r="J50" s="7">
        <v>0</v>
      </c>
      <c r="K50" s="48">
        <f>I50*J50</f>
        <v>0</v>
      </c>
      <c r="L50" s="48">
        <v>0</v>
      </c>
      <c r="M50" s="12">
        <f>I50*L50</f>
        <v>0</v>
      </c>
      <c r="Z50" s="48">
        <f>IF(AQ50="5",BJ50,0)</f>
        <v>0</v>
      </c>
      <c r="AB50" s="48">
        <f>IF(AQ50="1",BH50,0)</f>
        <v>0</v>
      </c>
      <c r="AC50" s="48">
        <f>IF(AQ50="1",BI50,0)</f>
        <v>0</v>
      </c>
      <c r="AD50" s="48">
        <f>IF(AQ50="7",BH50,0)</f>
        <v>0</v>
      </c>
      <c r="AE50" s="48">
        <f>IF(AQ50="7",BI50,0)</f>
        <v>0</v>
      </c>
      <c r="AF50" s="48">
        <f>IF(AQ50="2",BH50,0)</f>
        <v>0</v>
      </c>
      <c r="AG50" s="48">
        <f>IF(AQ50="2",BI50,0)</f>
        <v>0</v>
      </c>
      <c r="AH50" s="48">
        <f>IF(AQ50="0",BJ50,0)</f>
        <v>0</v>
      </c>
      <c r="AI50" s="16" t="s">
        <v>272</v>
      </c>
      <c r="AJ50" s="48">
        <f>IF(AN50=0,K50,0)</f>
        <v>0</v>
      </c>
      <c r="AK50" s="48">
        <f>IF(AN50=15,K50,0)</f>
        <v>0</v>
      </c>
      <c r="AL50" s="48">
        <f>IF(AN50=21,K50,0)</f>
        <v>0</v>
      </c>
      <c r="AN50" s="48">
        <v>21</v>
      </c>
      <c r="AO50" s="48">
        <f>J50*0.0728208829869994</f>
        <v>0</v>
      </c>
      <c r="AP50" s="48">
        <f>J50*(1-0.0728208829869994)</f>
        <v>0</v>
      </c>
      <c r="AQ50" s="26" t="s">
        <v>345</v>
      </c>
      <c r="AV50" s="48">
        <f>AW50+AX50</f>
        <v>0</v>
      </c>
      <c r="AW50" s="48">
        <f>I50*AO50</f>
        <v>0</v>
      </c>
      <c r="AX50" s="48">
        <f>I50*AP50</f>
        <v>0</v>
      </c>
      <c r="AY50" s="26" t="s">
        <v>164</v>
      </c>
      <c r="AZ50" s="26" t="s">
        <v>344</v>
      </c>
      <c r="BA50" s="16" t="s">
        <v>257</v>
      </c>
      <c r="BC50" s="48">
        <f>AW50+AX50</f>
        <v>0</v>
      </c>
      <c r="BD50" s="48">
        <f>J50/(100-BE50)*100</f>
        <v>0</v>
      </c>
      <c r="BE50" s="48">
        <v>0</v>
      </c>
      <c r="BF50" s="48">
        <f>M50</f>
        <v>0</v>
      </c>
      <c r="BH50" s="48">
        <f>I50*AO50</f>
        <v>0</v>
      </c>
      <c r="BI50" s="48">
        <f>I50*AP50</f>
        <v>0</v>
      </c>
      <c r="BJ50" s="48">
        <f>I50*J50</f>
        <v>0</v>
      </c>
      <c r="BK50" s="48"/>
      <c r="BL50" s="48">
        <v>18</v>
      </c>
    </row>
    <row r="51" spans="1:64" ht="15" customHeight="1">
      <c r="A51" s="2" t="s">
        <v>142</v>
      </c>
      <c r="B51" s="39" t="s">
        <v>356</v>
      </c>
      <c r="C51" s="60" t="s">
        <v>44</v>
      </c>
      <c r="D51" s="60"/>
      <c r="E51" s="60"/>
      <c r="F51" s="60"/>
      <c r="G51" s="60"/>
      <c r="H51" s="39" t="s">
        <v>338</v>
      </c>
      <c r="I51" s="48">
        <v>380.1</v>
      </c>
      <c r="J51" s="7">
        <v>0</v>
      </c>
      <c r="K51" s="48">
        <f>I51*J51</f>
        <v>0</v>
      </c>
      <c r="L51" s="48">
        <v>0</v>
      </c>
      <c r="M51" s="12">
        <f>I51*L51</f>
        <v>0</v>
      </c>
      <c r="Z51" s="48">
        <f>IF(AQ51="5",BJ51,0)</f>
        <v>0</v>
      </c>
      <c r="AB51" s="48">
        <f>IF(AQ51="1",BH51,0)</f>
        <v>0</v>
      </c>
      <c r="AC51" s="48">
        <f>IF(AQ51="1",BI51,0)</f>
        <v>0</v>
      </c>
      <c r="AD51" s="48">
        <f>IF(AQ51="7",BH51,0)</f>
        <v>0</v>
      </c>
      <c r="AE51" s="48">
        <f>IF(AQ51="7",BI51,0)</f>
        <v>0</v>
      </c>
      <c r="AF51" s="48">
        <f>IF(AQ51="2",BH51,0)</f>
        <v>0</v>
      </c>
      <c r="AG51" s="48">
        <f>IF(AQ51="2",BI51,0)</f>
        <v>0</v>
      </c>
      <c r="AH51" s="48">
        <f>IF(AQ51="0",BJ51,0)</f>
        <v>0</v>
      </c>
      <c r="AI51" s="16" t="s">
        <v>272</v>
      </c>
      <c r="AJ51" s="48">
        <f>IF(AN51=0,K51,0)</f>
        <v>0</v>
      </c>
      <c r="AK51" s="48">
        <f>IF(AN51=15,K51,0)</f>
        <v>0</v>
      </c>
      <c r="AL51" s="48">
        <f>IF(AN51=21,K51,0)</f>
        <v>0</v>
      </c>
      <c r="AN51" s="48">
        <v>21</v>
      </c>
      <c r="AO51" s="48">
        <f>J51*0.00576923076923077</f>
        <v>0</v>
      </c>
      <c r="AP51" s="48">
        <f>J51*(1-0.00576923076923077)</f>
        <v>0</v>
      </c>
      <c r="AQ51" s="26" t="s">
        <v>345</v>
      </c>
      <c r="AV51" s="48">
        <f>AW51+AX51</f>
        <v>0</v>
      </c>
      <c r="AW51" s="48">
        <f>I51*AO51</f>
        <v>0</v>
      </c>
      <c r="AX51" s="48">
        <f>I51*AP51</f>
        <v>0</v>
      </c>
      <c r="AY51" s="26" t="s">
        <v>164</v>
      </c>
      <c r="AZ51" s="26" t="s">
        <v>344</v>
      </c>
      <c r="BA51" s="16" t="s">
        <v>257</v>
      </c>
      <c r="BC51" s="48">
        <f>AW51+AX51</f>
        <v>0</v>
      </c>
      <c r="BD51" s="48">
        <f>J51/(100-BE51)*100</f>
        <v>0</v>
      </c>
      <c r="BE51" s="48">
        <v>0</v>
      </c>
      <c r="BF51" s="48">
        <f>M51</f>
        <v>0</v>
      </c>
      <c r="BH51" s="48">
        <f>I51*AO51</f>
        <v>0</v>
      </c>
      <c r="BI51" s="48">
        <f>I51*AP51</f>
        <v>0</v>
      </c>
      <c r="BJ51" s="48">
        <f>I51*J51</f>
        <v>0</v>
      </c>
      <c r="BK51" s="48"/>
      <c r="BL51" s="48">
        <v>18</v>
      </c>
    </row>
    <row r="52" spans="1:64" ht="15" customHeight="1">
      <c r="A52" s="2" t="s">
        <v>29</v>
      </c>
      <c r="B52" s="39" t="s">
        <v>189</v>
      </c>
      <c r="C52" s="60" t="s">
        <v>241</v>
      </c>
      <c r="D52" s="60"/>
      <c r="E52" s="60"/>
      <c r="F52" s="60"/>
      <c r="G52" s="60"/>
      <c r="H52" s="39" t="s">
        <v>338</v>
      </c>
      <c r="I52" s="48">
        <v>380.1</v>
      </c>
      <c r="J52" s="7">
        <v>0</v>
      </c>
      <c r="K52" s="48">
        <f>I52*J52</f>
        <v>0</v>
      </c>
      <c r="L52" s="48">
        <v>0</v>
      </c>
      <c r="M52" s="12">
        <f>I52*L52</f>
        <v>0</v>
      </c>
      <c r="Z52" s="48">
        <f>IF(AQ52="5",BJ52,0)</f>
        <v>0</v>
      </c>
      <c r="AB52" s="48">
        <f>IF(AQ52="1",BH52,0)</f>
        <v>0</v>
      </c>
      <c r="AC52" s="48">
        <f>IF(AQ52="1",BI52,0)</f>
        <v>0</v>
      </c>
      <c r="AD52" s="48">
        <f>IF(AQ52="7",BH52,0)</f>
        <v>0</v>
      </c>
      <c r="AE52" s="48">
        <f>IF(AQ52="7",BI52,0)</f>
        <v>0</v>
      </c>
      <c r="AF52" s="48">
        <f>IF(AQ52="2",BH52,0)</f>
        <v>0</v>
      </c>
      <c r="AG52" s="48">
        <f>IF(AQ52="2",BI52,0)</f>
        <v>0</v>
      </c>
      <c r="AH52" s="48">
        <f>IF(AQ52="0",BJ52,0)</f>
        <v>0</v>
      </c>
      <c r="AI52" s="16" t="s">
        <v>272</v>
      </c>
      <c r="AJ52" s="48">
        <f>IF(AN52=0,K52,0)</f>
        <v>0</v>
      </c>
      <c r="AK52" s="48">
        <f>IF(AN52=15,K52,0)</f>
        <v>0</v>
      </c>
      <c r="AL52" s="48">
        <f>IF(AN52=21,K52,0)</f>
        <v>0</v>
      </c>
      <c r="AN52" s="48">
        <v>21</v>
      </c>
      <c r="AO52" s="48">
        <f>J52*0</f>
        <v>0</v>
      </c>
      <c r="AP52" s="48">
        <f>J52*(1-0)</f>
        <v>0</v>
      </c>
      <c r="AQ52" s="26" t="s">
        <v>345</v>
      </c>
      <c r="AV52" s="48">
        <f>AW52+AX52</f>
        <v>0</v>
      </c>
      <c r="AW52" s="48">
        <f>I52*AO52</f>
        <v>0</v>
      </c>
      <c r="AX52" s="48">
        <f>I52*AP52</f>
        <v>0</v>
      </c>
      <c r="AY52" s="26" t="s">
        <v>164</v>
      </c>
      <c r="AZ52" s="26" t="s">
        <v>344</v>
      </c>
      <c r="BA52" s="16" t="s">
        <v>257</v>
      </c>
      <c r="BC52" s="48">
        <f>AW52+AX52</f>
        <v>0</v>
      </c>
      <c r="BD52" s="48">
        <f>J52/(100-BE52)*100</f>
        <v>0</v>
      </c>
      <c r="BE52" s="48">
        <v>0</v>
      </c>
      <c r="BF52" s="48">
        <f>M52</f>
        <v>0</v>
      </c>
      <c r="BH52" s="48">
        <f>I52*AO52</f>
        <v>0</v>
      </c>
      <c r="BI52" s="48">
        <f>I52*AP52</f>
        <v>0</v>
      </c>
      <c r="BJ52" s="48">
        <f>I52*J52</f>
        <v>0</v>
      </c>
      <c r="BK52" s="48"/>
      <c r="BL52" s="48">
        <v>18</v>
      </c>
    </row>
    <row r="53" spans="1:64" ht="15" customHeight="1">
      <c r="A53" s="2" t="s">
        <v>75</v>
      </c>
      <c r="B53" s="39" t="s">
        <v>197</v>
      </c>
      <c r="C53" s="60" t="s">
        <v>112</v>
      </c>
      <c r="D53" s="60"/>
      <c r="E53" s="60"/>
      <c r="F53" s="60"/>
      <c r="G53" s="60"/>
      <c r="H53" s="39" t="s">
        <v>321</v>
      </c>
      <c r="I53" s="48">
        <v>11.4003</v>
      </c>
      <c r="J53" s="7">
        <v>0</v>
      </c>
      <c r="K53" s="48">
        <f>I53*J53</f>
        <v>0</v>
      </c>
      <c r="L53" s="48">
        <v>0.001</v>
      </c>
      <c r="M53" s="12">
        <f>I53*L53</f>
        <v>0.0114003</v>
      </c>
      <c r="Z53" s="48">
        <f>IF(AQ53="5",BJ53,0)</f>
        <v>0</v>
      </c>
      <c r="AB53" s="48">
        <f>IF(AQ53="1",BH53,0)</f>
        <v>0</v>
      </c>
      <c r="AC53" s="48">
        <f>IF(AQ53="1",BI53,0)</f>
        <v>0</v>
      </c>
      <c r="AD53" s="48">
        <f>IF(AQ53="7",BH53,0)</f>
        <v>0</v>
      </c>
      <c r="AE53" s="48">
        <f>IF(AQ53="7",BI53,0)</f>
        <v>0</v>
      </c>
      <c r="AF53" s="48">
        <f>IF(AQ53="2",BH53,0)</f>
        <v>0</v>
      </c>
      <c r="AG53" s="48">
        <f>IF(AQ53="2",BI53,0)</f>
        <v>0</v>
      </c>
      <c r="AH53" s="48">
        <f>IF(AQ53="0",BJ53,0)</f>
        <v>0</v>
      </c>
      <c r="AI53" s="16" t="s">
        <v>272</v>
      </c>
      <c r="AJ53" s="48">
        <f>IF(AN53=0,K53,0)</f>
        <v>0</v>
      </c>
      <c r="AK53" s="48">
        <f>IF(AN53=15,K53,0)</f>
        <v>0</v>
      </c>
      <c r="AL53" s="48">
        <f>IF(AN53=21,K53,0)</f>
        <v>0</v>
      </c>
      <c r="AN53" s="48">
        <v>21</v>
      </c>
      <c r="AO53" s="48">
        <f>J53*1</f>
        <v>0</v>
      </c>
      <c r="AP53" s="48">
        <f>J53*(1-1)</f>
        <v>0</v>
      </c>
      <c r="AQ53" s="26" t="s">
        <v>345</v>
      </c>
      <c r="AV53" s="48">
        <f>AW53+AX53</f>
        <v>0</v>
      </c>
      <c r="AW53" s="48">
        <f>I53*AO53</f>
        <v>0</v>
      </c>
      <c r="AX53" s="48">
        <f>I53*AP53</f>
        <v>0</v>
      </c>
      <c r="AY53" s="26" t="s">
        <v>164</v>
      </c>
      <c r="AZ53" s="26" t="s">
        <v>344</v>
      </c>
      <c r="BA53" s="16" t="s">
        <v>257</v>
      </c>
      <c r="BC53" s="48">
        <f>AW53+AX53</f>
        <v>0</v>
      </c>
      <c r="BD53" s="48">
        <f>J53/(100-BE53)*100</f>
        <v>0</v>
      </c>
      <c r="BE53" s="48">
        <v>0</v>
      </c>
      <c r="BF53" s="48">
        <f>M53</f>
        <v>0.0114003</v>
      </c>
      <c r="BH53" s="48">
        <f>I53*AO53</f>
        <v>0</v>
      </c>
      <c r="BI53" s="48">
        <f>I53*AP53</f>
        <v>0</v>
      </c>
      <c r="BJ53" s="48">
        <f>I53*J53</f>
        <v>0</v>
      </c>
      <c r="BK53" s="48"/>
      <c r="BL53" s="48">
        <v>18</v>
      </c>
    </row>
    <row r="54" spans="1:64" ht="15" customHeight="1">
      <c r="A54" s="2" t="s">
        <v>40</v>
      </c>
      <c r="B54" s="39" t="s">
        <v>106</v>
      </c>
      <c r="C54" s="60" t="s">
        <v>84</v>
      </c>
      <c r="D54" s="60"/>
      <c r="E54" s="60"/>
      <c r="F54" s="60"/>
      <c r="G54" s="60"/>
      <c r="H54" s="39" t="s">
        <v>140</v>
      </c>
      <c r="I54" s="48">
        <v>3.801</v>
      </c>
      <c r="J54" s="7">
        <v>0</v>
      </c>
      <c r="K54" s="48">
        <f>I54*J54</f>
        <v>0</v>
      </c>
      <c r="L54" s="48">
        <v>0.001</v>
      </c>
      <c r="M54" s="12">
        <f>I54*L54</f>
        <v>0.003801</v>
      </c>
      <c r="Z54" s="48">
        <f>IF(AQ54="5",BJ54,0)</f>
        <v>0</v>
      </c>
      <c r="AB54" s="48">
        <f>IF(AQ54="1",BH54,0)</f>
        <v>0</v>
      </c>
      <c r="AC54" s="48">
        <f>IF(AQ54="1",BI54,0)</f>
        <v>0</v>
      </c>
      <c r="AD54" s="48">
        <f>IF(AQ54="7",BH54,0)</f>
        <v>0</v>
      </c>
      <c r="AE54" s="48">
        <f>IF(AQ54="7",BI54,0)</f>
        <v>0</v>
      </c>
      <c r="AF54" s="48">
        <f>IF(AQ54="2",BH54,0)</f>
        <v>0</v>
      </c>
      <c r="AG54" s="48">
        <f>IF(AQ54="2",BI54,0)</f>
        <v>0</v>
      </c>
      <c r="AH54" s="48">
        <f>IF(AQ54="0",BJ54,0)</f>
        <v>0</v>
      </c>
      <c r="AI54" s="16" t="s">
        <v>272</v>
      </c>
      <c r="AJ54" s="48">
        <f>IF(AN54=0,K54,0)</f>
        <v>0</v>
      </c>
      <c r="AK54" s="48">
        <f>IF(AN54=15,K54,0)</f>
        <v>0</v>
      </c>
      <c r="AL54" s="48">
        <f>IF(AN54=21,K54,0)</f>
        <v>0</v>
      </c>
      <c r="AN54" s="48">
        <v>21</v>
      </c>
      <c r="AO54" s="48">
        <f>J54*1</f>
        <v>0</v>
      </c>
      <c r="AP54" s="48">
        <f>J54*(1-1)</f>
        <v>0</v>
      </c>
      <c r="AQ54" s="26" t="s">
        <v>345</v>
      </c>
      <c r="AV54" s="48">
        <f>AW54+AX54</f>
        <v>0</v>
      </c>
      <c r="AW54" s="48">
        <f>I54*AO54</f>
        <v>0</v>
      </c>
      <c r="AX54" s="48">
        <f>I54*AP54</f>
        <v>0</v>
      </c>
      <c r="AY54" s="26" t="s">
        <v>164</v>
      </c>
      <c r="AZ54" s="26" t="s">
        <v>344</v>
      </c>
      <c r="BA54" s="16" t="s">
        <v>257</v>
      </c>
      <c r="BC54" s="48">
        <f>AW54+AX54</f>
        <v>0</v>
      </c>
      <c r="BD54" s="48">
        <f>J54/(100-BE54)*100</f>
        <v>0</v>
      </c>
      <c r="BE54" s="48">
        <v>0</v>
      </c>
      <c r="BF54" s="48">
        <f>M54</f>
        <v>0.003801</v>
      </c>
      <c r="BH54" s="48">
        <f>I54*AO54</f>
        <v>0</v>
      </c>
      <c r="BI54" s="48">
        <f>I54*AP54</f>
        <v>0</v>
      </c>
      <c r="BJ54" s="48">
        <f>I54*J54</f>
        <v>0</v>
      </c>
      <c r="BK54" s="48"/>
      <c r="BL54" s="48">
        <v>18</v>
      </c>
    </row>
    <row r="55" spans="1:47" ht="15" customHeight="1">
      <c r="A55" s="53" t="s">
        <v>234</v>
      </c>
      <c r="B55" s="36" t="s">
        <v>147</v>
      </c>
      <c r="C55" s="112" t="s">
        <v>22</v>
      </c>
      <c r="D55" s="112"/>
      <c r="E55" s="112"/>
      <c r="F55" s="112"/>
      <c r="G55" s="112"/>
      <c r="H55" s="21" t="s">
        <v>316</v>
      </c>
      <c r="I55" s="21" t="s">
        <v>316</v>
      </c>
      <c r="J55" s="5" t="s">
        <v>316</v>
      </c>
      <c r="K55" s="35">
        <f>SUM(K56:K56)</f>
        <v>0</v>
      </c>
      <c r="L55" s="16" t="s">
        <v>234</v>
      </c>
      <c r="M55" s="19">
        <f>SUM(M56:M56)</f>
        <v>0</v>
      </c>
      <c r="AI55" s="16" t="s">
        <v>272</v>
      </c>
      <c r="AS55" s="35">
        <f>SUM(AJ56:AJ56)</f>
        <v>0</v>
      </c>
      <c r="AT55" s="35">
        <f>SUM(AK56:AK56)</f>
        <v>0</v>
      </c>
      <c r="AU55" s="35">
        <f>SUM(AL56:AL56)</f>
        <v>0</v>
      </c>
    </row>
    <row r="56" spans="1:64" ht="15" customHeight="1">
      <c r="A56" s="2" t="s">
        <v>336</v>
      </c>
      <c r="B56" s="39" t="s">
        <v>65</v>
      </c>
      <c r="C56" s="60" t="s">
        <v>311</v>
      </c>
      <c r="D56" s="60"/>
      <c r="E56" s="60"/>
      <c r="F56" s="60"/>
      <c r="G56" s="60"/>
      <c r="H56" s="39" t="s">
        <v>149</v>
      </c>
      <c r="I56" s="48">
        <v>176.6687</v>
      </c>
      <c r="J56" s="7">
        <v>0</v>
      </c>
      <c r="K56" s="48">
        <f>I56*J56</f>
        <v>0</v>
      </c>
      <c r="L56" s="48">
        <v>0</v>
      </c>
      <c r="M56" s="12">
        <f>I56*L56</f>
        <v>0</v>
      </c>
      <c r="Z56" s="48">
        <f>IF(AQ56="5",BJ56,0)</f>
        <v>0</v>
      </c>
      <c r="AB56" s="48">
        <f>IF(AQ56="1",BH56,0)</f>
        <v>0</v>
      </c>
      <c r="AC56" s="48">
        <f>IF(AQ56="1",BI56,0)</f>
        <v>0</v>
      </c>
      <c r="AD56" s="48">
        <f>IF(AQ56="7",BH56,0)</f>
        <v>0</v>
      </c>
      <c r="AE56" s="48">
        <f>IF(AQ56="7",BI56,0)</f>
        <v>0</v>
      </c>
      <c r="AF56" s="48">
        <f>IF(AQ56="2",BH56,0)</f>
        <v>0</v>
      </c>
      <c r="AG56" s="48">
        <f>IF(AQ56="2",BI56,0)</f>
        <v>0</v>
      </c>
      <c r="AH56" s="48">
        <f>IF(AQ56="0",BJ56,0)</f>
        <v>0</v>
      </c>
      <c r="AI56" s="16" t="s">
        <v>272</v>
      </c>
      <c r="AJ56" s="48">
        <f>IF(AN56=0,K56,0)</f>
        <v>0</v>
      </c>
      <c r="AK56" s="48">
        <f>IF(AN56=15,K56,0)</f>
        <v>0</v>
      </c>
      <c r="AL56" s="48">
        <f>IF(AN56=21,K56,0)</f>
        <v>0</v>
      </c>
      <c r="AN56" s="48">
        <v>21</v>
      </c>
      <c r="AO56" s="48">
        <f>J56*0</f>
        <v>0</v>
      </c>
      <c r="AP56" s="48">
        <f>J56*(1-0)</f>
        <v>0</v>
      </c>
      <c r="AQ56" s="26" t="s">
        <v>178</v>
      </c>
      <c r="AV56" s="48">
        <f>AW56+AX56</f>
        <v>0</v>
      </c>
      <c r="AW56" s="48">
        <f>I56*AO56</f>
        <v>0</v>
      </c>
      <c r="AX56" s="48">
        <f>I56*AP56</f>
        <v>0</v>
      </c>
      <c r="AY56" s="26" t="s">
        <v>263</v>
      </c>
      <c r="AZ56" s="26" t="s">
        <v>198</v>
      </c>
      <c r="BA56" s="16" t="s">
        <v>257</v>
      </c>
      <c r="BC56" s="48">
        <f>AW56+AX56</f>
        <v>0</v>
      </c>
      <c r="BD56" s="48">
        <f>J56/(100-BE56)*100</f>
        <v>0</v>
      </c>
      <c r="BE56" s="48">
        <v>0</v>
      </c>
      <c r="BF56" s="48">
        <f>M56</f>
        <v>0</v>
      </c>
      <c r="BH56" s="48">
        <f>I56*AO56</f>
        <v>0</v>
      </c>
      <c r="BI56" s="48">
        <f>I56*AP56</f>
        <v>0</v>
      </c>
      <c r="BJ56" s="48">
        <f>I56*J56</f>
        <v>0</v>
      </c>
      <c r="BK56" s="48"/>
      <c r="BL56" s="48"/>
    </row>
    <row r="57" spans="1:13" ht="15" customHeight="1">
      <c r="A57" s="53" t="s">
        <v>234</v>
      </c>
      <c r="B57" s="36" t="s">
        <v>234</v>
      </c>
      <c r="C57" s="112" t="s">
        <v>373</v>
      </c>
      <c r="D57" s="112"/>
      <c r="E57" s="112"/>
      <c r="F57" s="112"/>
      <c r="G57" s="112"/>
      <c r="H57" s="21" t="s">
        <v>316</v>
      </c>
      <c r="I57" s="21" t="s">
        <v>316</v>
      </c>
      <c r="J57" s="5" t="s">
        <v>316</v>
      </c>
      <c r="K57" s="35">
        <f>K58</f>
        <v>0</v>
      </c>
      <c r="L57" s="16" t="s">
        <v>234</v>
      </c>
      <c r="M57" s="19">
        <f>M58</f>
        <v>0</v>
      </c>
    </row>
    <row r="58" spans="1:47" ht="15" customHeight="1">
      <c r="A58" s="53" t="s">
        <v>234</v>
      </c>
      <c r="B58" s="36" t="s">
        <v>9</v>
      </c>
      <c r="C58" s="112" t="s">
        <v>117</v>
      </c>
      <c r="D58" s="112"/>
      <c r="E58" s="112"/>
      <c r="F58" s="112"/>
      <c r="G58" s="112"/>
      <c r="H58" s="21" t="s">
        <v>316</v>
      </c>
      <c r="I58" s="21" t="s">
        <v>316</v>
      </c>
      <c r="J58" s="5" t="s">
        <v>316</v>
      </c>
      <c r="K58" s="35">
        <f>SUM(K59:K81)</f>
        <v>0</v>
      </c>
      <c r="L58" s="16" t="s">
        <v>234</v>
      </c>
      <c r="M58" s="19">
        <f>SUM(M59:M81)</f>
        <v>0</v>
      </c>
      <c r="AI58" s="16" t="s">
        <v>82</v>
      </c>
      <c r="AS58" s="35">
        <f>SUM(AJ59:AJ81)</f>
        <v>0</v>
      </c>
      <c r="AT58" s="35">
        <f>SUM(AK59:AK81)</f>
        <v>0</v>
      </c>
      <c r="AU58" s="35">
        <f>SUM(AL59:AL81)</f>
        <v>0</v>
      </c>
    </row>
    <row r="59" spans="1:64" ht="15" customHeight="1">
      <c r="A59" s="2" t="s">
        <v>370</v>
      </c>
      <c r="B59" s="39" t="s">
        <v>12</v>
      </c>
      <c r="C59" s="60" t="s">
        <v>375</v>
      </c>
      <c r="D59" s="60"/>
      <c r="E59" s="60"/>
      <c r="F59" s="60"/>
      <c r="G59" s="60"/>
      <c r="H59" s="39" t="s">
        <v>110</v>
      </c>
      <c r="I59" s="48">
        <v>1</v>
      </c>
      <c r="J59" s="7">
        <v>0</v>
      </c>
      <c r="K59" s="48">
        <f>I59*J59</f>
        <v>0</v>
      </c>
      <c r="L59" s="48">
        <v>0</v>
      </c>
      <c r="M59" s="12">
        <f>I59*L59</f>
        <v>0</v>
      </c>
      <c r="Z59" s="48">
        <f>IF(AQ59="5",BJ59,0)</f>
        <v>0</v>
      </c>
      <c r="AB59" s="48">
        <f>IF(AQ59="1",BH59,0)</f>
        <v>0</v>
      </c>
      <c r="AC59" s="48">
        <f>IF(AQ59="1",BI59,0)</f>
        <v>0</v>
      </c>
      <c r="AD59" s="48">
        <f>IF(AQ59="7",BH59,0)</f>
        <v>0</v>
      </c>
      <c r="AE59" s="48">
        <f>IF(AQ59="7",BI59,0)</f>
        <v>0</v>
      </c>
      <c r="AF59" s="48">
        <f>IF(AQ59="2",BH59,0)</f>
        <v>0</v>
      </c>
      <c r="AG59" s="48">
        <f>IF(AQ59="2",BI59,0)</f>
        <v>0</v>
      </c>
      <c r="AH59" s="48">
        <f>IF(AQ59="0",BJ59,0)</f>
        <v>0</v>
      </c>
      <c r="AI59" s="16" t="s">
        <v>82</v>
      </c>
      <c r="AJ59" s="48">
        <f>IF(AN59=0,K59,0)</f>
        <v>0</v>
      </c>
      <c r="AK59" s="48">
        <f>IF(AN59=15,K59,0)</f>
        <v>0</v>
      </c>
      <c r="AL59" s="48">
        <f>IF(AN59=21,K59,0)</f>
        <v>0</v>
      </c>
      <c r="AN59" s="48">
        <v>21</v>
      </c>
      <c r="AO59" s="48">
        <f>J59*0</f>
        <v>0</v>
      </c>
      <c r="AP59" s="48">
        <f>J59*(1-0)</f>
        <v>0</v>
      </c>
      <c r="AQ59" s="26" t="s">
        <v>345</v>
      </c>
      <c r="AV59" s="48">
        <f>AW59+AX59</f>
        <v>0</v>
      </c>
      <c r="AW59" s="48">
        <f>I59*AO59</f>
        <v>0</v>
      </c>
      <c r="AX59" s="48">
        <f>I59*AP59</f>
        <v>0</v>
      </c>
      <c r="AY59" s="26" t="s">
        <v>335</v>
      </c>
      <c r="AZ59" s="26" t="s">
        <v>31</v>
      </c>
      <c r="BA59" s="16" t="s">
        <v>184</v>
      </c>
      <c r="BC59" s="48">
        <f>AW59+AX59</f>
        <v>0</v>
      </c>
      <c r="BD59" s="48">
        <f>J59/(100-BE59)*100</f>
        <v>0</v>
      </c>
      <c r="BE59" s="48">
        <v>0</v>
      </c>
      <c r="BF59" s="48">
        <f>M59</f>
        <v>0</v>
      </c>
      <c r="BH59" s="48">
        <f>I59*AO59</f>
        <v>0</v>
      </c>
      <c r="BI59" s="48">
        <f>I59*AP59</f>
        <v>0</v>
      </c>
      <c r="BJ59" s="48">
        <f>I59*J59</f>
        <v>0</v>
      </c>
      <c r="BK59" s="48"/>
      <c r="BL59" s="48">
        <v>91</v>
      </c>
    </row>
    <row r="60" spans="1:13" ht="40.5" customHeight="1">
      <c r="A60" s="24"/>
      <c r="B60" s="43" t="s">
        <v>25</v>
      </c>
      <c r="C60" s="113" t="s">
        <v>186</v>
      </c>
      <c r="D60" s="114"/>
      <c r="E60" s="114"/>
      <c r="F60" s="114"/>
      <c r="G60" s="114"/>
      <c r="H60" s="114"/>
      <c r="I60" s="114"/>
      <c r="J60" s="115"/>
      <c r="K60" s="114"/>
      <c r="L60" s="114"/>
      <c r="M60" s="116"/>
    </row>
    <row r="61" spans="1:64" ht="15" customHeight="1">
      <c r="A61" s="2" t="s">
        <v>21</v>
      </c>
      <c r="B61" s="39" t="s">
        <v>86</v>
      </c>
      <c r="C61" s="60" t="s">
        <v>318</v>
      </c>
      <c r="D61" s="60"/>
      <c r="E61" s="60"/>
      <c r="F61" s="60"/>
      <c r="G61" s="60"/>
      <c r="H61" s="39" t="s">
        <v>110</v>
      </c>
      <c r="I61" s="48">
        <v>1</v>
      </c>
      <c r="J61" s="7">
        <v>0</v>
      </c>
      <c r="K61" s="48">
        <f>I61*J61</f>
        <v>0</v>
      </c>
      <c r="L61" s="48">
        <v>0</v>
      </c>
      <c r="M61" s="12">
        <f>I61*L61</f>
        <v>0</v>
      </c>
      <c r="Z61" s="48">
        <f>IF(AQ61="5",BJ61,0)</f>
        <v>0</v>
      </c>
      <c r="AB61" s="48">
        <f>IF(AQ61="1",BH61,0)</f>
        <v>0</v>
      </c>
      <c r="AC61" s="48">
        <f>IF(AQ61="1",BI61,0)</f>
        <v>0</v>
      </c>
      <c r="AD61" s="48">
        <f>IF(AQ61="7",BH61,0)</f>
        <v>0</v>
      </c>
      <c r="AE61" s="48">
        <f>IF(AQ61="7",BI61,0)</f>
        <v>0</v>
      </c>
      <c r="AF61" s="48">
        <f>IF(AQ61="2",BH61,0)</f>
        <v>0</v>
      </c>
      <c r="AG61" s="48">
        <f>IF(AQ61="2",BI61,0)</f>
        <v>0</v>
      </c>
      <c r="AH61" s="48">
        <f>IF(AQ61="0",BJ61,0)</f>
        <v>0</v>
      </c>
      <c r="AI61" s="16" t="s">
        <v>82</v>
      </c>
      <c r="AJ61" s="48">
        <f>IF(AN61=0,K61,0)</f>
        <v>0</v>
      </c>
      <c r="AK61" s="48">
        <f>IF(AN61=15,K61,0)</f>
        <v>0</v>
      </c>
      <c r="AL61" s="48">
        <f>IF(AN61=21,K61,0)</f>
        <v>0</v>
      </c>
      <c r="AN61" s="48">
        <v>21</v>
      </c>
      <c r="AO61" s="48">
        <f>J61*0</f>
        <v>0</v>
      </c>
      <c r="AP61" s="48">
        <f>J61*(1-0)</f>
        <v>0</v>
      </c>
      <c r="AQ61" s="26" t="s">
        <v>345</v>
      </c>
      <c r="AV61" s="48">
        <f>AW61+AX61</f>
        <v>0</v>
      </c>
      <c r="AW61" s="48">
        <f>I61*AO61</f>
        <v>0</v>
      </c>
      <c r="AX61" s="48">
        <f>I61*AP61</f>
        <v>0</v>
      </c>
      <c r="AY61" s="26" t="s">
        <v>335</v>
      </c>
      <c r="AZ61" s="26" t="s">
        <v>31</v>
      </c>
      <c r="BA61" s="16" t="s">
        <v>184</v>
      </c>
      <c r="BC61" s="48">
        <f>AW61+AX61</f>
        <v>0</v>
      </c>
      <c r="BD61" s="48">
        <f>J61/(100-BE61)*100</f>
        <v>0</v>
      </c>
      <c r="BE61" s="48">
        <v>0</v>
      </c>
      <c r="BF61" s="48">
        <f>M61</f>
        <v>0</v>
      </c>
      <c r="BH61" s="48">
        <f>I61*AO61</f>
        <v>0</v>
      </c>
      <c r="BI61" s="48">
        <f>I61*AP61</f>
        <v>0</v>
      </c>
      <c r="BJ61" s="48">
        <f>I61*J61</f>
        <v>0</v>
      </c>
      <c r="BK61" s="48"/>
      <c r="BL61" s="48">
        <v>91</v>
      </c>
    </row>
    <row r="62" spans="1:13" ht="40.5" customHeight="1">
      <c r="A62" s="24"/>
      <c r="B62" s="43" t="s">
        <v>25</v>
      </c>
      <c r="C62" s="113" t="s">
        <v>98</v>
      </c>
      <c r="D62" s="114"/>
      <c r="E62" s="114"/>
      <c r="F62" s="114"/>
      <c r="G62" s="114"/>
      <c r="H62" s="114"/>
      <c r="I62" s="114"/>
      <c r="J62" s="115"/>
      <c r="K62" s="114"/>
      <c r="L62" s="114"/>
      <c r="M62" s="116"/>
    </row>
    <row r="63" spans="1:64" ht="15" customHeight="1">
      <c r="A63" s="2" t="s">
        <v>210</v>
      </c>
      <c r="B63" s="39" t="s">
        <v>245</v>
      </c>
      <c r="C63" s="60" t="s">
        <v>160</v>
      </c>
      <c r="D63" s="60"/>
      <c r="E63" s="60"/>
      <c r="F63" s="60"/>
      <c r="G63" s="60"/>
      <c r="H63" s="39" t="s">
        <v>110</v>
      </c>
      <c r="I63" s="48">
        <v>1</v>
      </c>
      <c r="J63" s="7">
        <v>0</v>
      </c>
      <c r="K63" s="48">
        <f>I63*J63</f>
        <v>0</v>
      </c>
      <c r="L63" s="48">
        <v>0</v>
      </c>
      <c r="M63" s="12">
        <f>I63*L63</f>
        <v>0</v>
      </c>
      <c r="Z63" s="48">
        <f>IF(AQ63="5",BJ63,0)</f>
        <v>0</v>
      </c>
      <c r="AB63" s="48">
        <f>IF(AQ63="1",BH63,0)</f>
        <v>0</v>
      </c>
      <c r="AC63" s="48">
        <f>IF(AQ63="1",BI63,0)</f>
        <v>0</v>
      </c>
      <c r="AD63" s="48">
        <f>IF(AQ63="7",BH63,0)</f>
        <v>0</v>
      </c>
      <c r="AE63" s="48">
        <f>IF(AQ63="7",BI63,0)</f>
        <v>0</v>
      </c>
      <c r="AF63" s="48">
        <f>IF(AQ63="2",BH63,0)</f>
        <v>0</v>
      </c>
      <c r="AG63" s="48">
        <f>IF(AQ63="2",BI63,0)</f>
        <v>0</v>
      </c>
      <c r="AH63" s="48">
        <f>IF(AQ63="0",BJ63,0)</f>
        <v>0</v>
      </c>
      <c r="AI63" s="16" t="s">
        <v>82</v>
      </c>
      <c r="AJ63" s="48">
        <f>IF(AN63=0,K63,0)</f>
        <v>0</v>
      </c>
      <c r="AK63" s="48">
        <f>IF(AN63=15,K63,0)</f>
        <v>0</v>
      </c>
      <c r="AL63" s="48">
        <f>IF(AN63=21,K63,0)</f>
        <v>0</v>
      </c>
      <c r="AN63" s="48">
        <v>21</v>
      </c>
      <c r="AO63" s="48">
        <f>J63*0</f>
        <v>0</v>
      </c>
      <c r="AP63" s="48">
        <f>J63*(1-0)</f>
        <v>0</v>
      </c>
      <c r="AQ63" s="26" t="s">
        <v>345</v>
      </c>
      <c r="AV63" s="48">
        <f>AW63+AX63</f>
        <v>0</v>
      </c>
      <c r="AW63" s="48">
        <f>I63*AO63</f>
        <v>0</v>
      </c>
      <c r="AX63" s="48">
        <f>I63*AP63</f>
        <v>0</v>
      </c>
      <c r="AY63" s="26" t="s">
        <v>335</v>
      </c>
      <c r="AZ63" s="26" t="s">
        <v>31</v>
      </c>
      <c r="BA63" s="16" t="s">
        <v>184</v>
      </c>
      <c r="BC63" s="48">
        <f>AW63+AX63</f>
        <v>0</v>
      </c>
      <c r="BD63" s="48">
        <f>J63/(100-BE63)*100</f>
        <v>0</v>
      </c>
      <c r="BE63" s="48">
        <v>0</v>
      </c>
      <c r="BF63" s="48">
        <f>M63</f>
        <v>0</v>
      </c>
      <c r="BH63" s="48">
        <f>I63*AO63</f>
        <v>0</v>
      </c>
      <c r="BI63" s="48">
        <f>I63*AP63</f>
        <v>0</v>
      </c>
      <c r="BJ63" s="48">
        <f>I63*J63</f>
        <v>0</v>
      </c>
      <c r="BK63" s="48"/>
      <c r="BL63" s="48">
        <v>91</v>
      </c>
    </row>
    <row r="64" spans="1:13" ht="40.5" customHeight="1">
      <c r="A64" s="24"/>
      <c r="B64" s="43" t="s">
        <v>25</v>
      </c>
      <c r="C64" s="113" t="s">
        <v>299</v>
      </c>
      <c r="D64" s="114"/>
      <c r="E64" s="114"/>
      <c r="F64" s="114"/>
      <c r="G64" s="114"/>
      <c r="H64" s="114"/>
      <c r="I64" s="114"/>
      <c r="J64" s="115"/>
      <c r="K64" s="114"/>
      <c r="L64" s="114"/>
      <c r="M64" s="116"/>
    </row>
    <row r="65" spans="1:64" ht="15" customHeight="1">
      <c r="A65" s="2" t="s">
        <v>193</v>
      </c>
      <c r="B65" s="39" t="s">
        <v>183</v>
      </c>
      <c r="C65" s="60" t="s">
        <v>152</v>
      </c>
      <c r="D65" s="60"/>
      <c r="E65" s="60"/>
      <c r="F65" s="60"/>
      <c r="G65" s="60"/>
      <c r="H65" s="39" t="s">
        <v>110</v>
      </c>
      <c r="I65" s="48">
        <v>1</v>
      </c>
      <c r="J65" s="7">
        <v>0</v>
      </c>
      <c r="K65" s="48">
        <f>I65*J65</f>
        <v>0</v>
      </c>
      <c r="L65" s="48">
        <v>0</v>
      </c>
      <c r="M65" s="12">
        <f>I65*L65</f>
        <v>0</v>
      </c>
      <c r="Z65" s="48">
        <f>IF(AQ65="5",BJ65,0)</f>
        <v>0</v>
      </c>
      <c r="AB65" s="48">
        <f>IF(AQ65="1",BH65,0)</f>
        <v>0</v>
      </c>
      <c r="AC65" s="48">
        <f>IF(AQ65="1",BI65,0)</f>
        <v>0</v>
      </c>
      <c r="AD65" s="48">
        <f>IF(AQ65="7",BH65,0)</f>
        <v>0</v>
      </c>
      <c r="AE65" s="48">
        <f>IF(AQ65="7",BI65,0)</f>
        <v>0</v>
      </c>
      <c r="AF65" s="48">
        <f>IF(AQ65="2",BH65,0)</f>
        <v>0</v>
      </c>
      <c r="AG65" s="48">
        <f>IF(AQ65="2",BI65,0)</f>
        <v>0</v>
      </c>
      <c r="AH65" s="48">
        <f>IF(AQ65="0",BJ65,0)</f>
        <v>0</v>
      </c>
      <c r="AI65" s="16" t="s">
        <v>82</v>
      </c>
      <c r="AJ65" s="48">
        <f>IF(AN65=0,K65,0)</f>
        <v>0</v>
      </c>
      <c r="AK65" s="48">
        <f>IF(AN65=15,K65,0)</f>
        <v>0</v>
      </c>
      <c r="AL65" s="48">
        <f>IF(AN65=21,K65,0)</f>
        <v>0</v>
      </c>
      <c r="AN65" s="48">
        <v>21</v>
      </c>
      <c r="AO65" s="48">
        <f>J65*0</f>
        <v>0</v>
      </c>
      <c r="AP65" s="48">
        <f>J65*(1-0)</f>
        <v>0</v>
      </c>
      <c r="AQ65" s="26" t="s">
        <v>345</v>
      </c>
      <c r="AV65" s="48">
        <f>AW65+AX65</f>
        <v>0</v>
      </c>
      <c r="AW65" s="48">
        <f>I65*AO65</f>
        <v>0</v>
      </c>
      <c r="AX65" s="48">
        <f>I65*AP65</f>
        <v>0</v>
      </c>
      <c r="AY65" s="26" t="s">
        <v>335</v>
      </c>
      <c r="AZ65" s="26" t="s">
        <v>31</v>
      </c>
      <c r="BA65" s="16" t="s">
        <v>184</v>
      </c>
      <c r="BC65" s="48">
        <f>AW65+AX65</f>
        <v>0</v>
      </c>
      <c r="BD65" s="48">
        <f>J65/(100-BE65)*100</f>
        <v>0</v>
      </c>
      <c r="BE65" s="48">
        <v>0</v>
      </c>
      <c r="BF65" s="48">
        <f>M65</f>
        <v>0</v>
      </c>
      <c r="BH65" s="48">
        <f>I65*AO65</f>
        <v>0</v>
      </c>
      <c r="BI65" s="48">
        <f>I65*AP65</f>
        <v>0</v>
      </c>
      <c r="BJ65" s="48">
        <f>I65*J65</f>
        <v>0</v>
      </c>
      <c r="BK65" s="48"/>
      <c r="BL65" s="48">
        <v>91</v>
      </c>
    </row>
    <row r="66" spans="1:13" ht="40.5" customHeight="1">
      <c r="A66" s="24"/>
      <c r="B66" s="43" t="s">
        <v>25</v>
      </c>
      <c r="C66" s="113" t="s">
        <v>200</v>
      </c>
      <c r="D66" s="114"/>
      <c r="E66" s="114"/>
      <c r="F66" s="114"/>
      <c r="G66" s="114"/>
      <c r="H66" s="114"/>
      <c r="I66" s="114"/>
      <c r="J66" s="115"/>
      <c r="K66" s="114"/>
      <c r="L66" s="114"/>
      <c r="M66" s="116"/>
    </row>
    <row r="67" spans="1:64" ht="15" customHeight="1">
      <c r="A67" s="2" t="s">
        <v>292</v>
      </c>
      <c r="B67" s="39" t="s">
        <v>15</v>
      </c>
      <c r="C67" s="60" t="s">
        <v>143</v>
      </c>
      <c r="D67" s="60"/>
      <c r="E67" s="60"/>
      <c r="F67" s="60"/>
      <c r="G67" s="60"/>
      <c r="H67" s="39" t="s">
        <v>110</v>
      </c>
      <c r="I67" s="48">
        <v>1</v>
      </c>
      <c r="J67" s="7">
        <v>0</v>
      </c>
      <c r="K67" s="48">
        <f>I67*J67</f>
        <v>0</v>
      </c>
      <c r="L67" s="48">
        <v>0</v>
      </c>
      <c r="M67" s="12">
        <f>I67*L67</f>
        <v>0</v>
      </c>
      <c r="Z67" s="48">
        <f>IF(AQ67="5",BJ67,0)</f>
        <v>0</v>
      </c>
      <c r="AB67" s="48">
        <f>IF(AQ67="1",BH67,0)</f>
        <v>0</v>
      </c>
      <c r="AC67" s="48">
        <f>IF(AQ67="1",BI67,0)</f>
        <v>0</v>
      </c>
      <c r="AD67" s="48">
        <f>IF(AQ67="7",BH67,0)</f>
        <v>0</v>
      </c>
      <c r="AE67" s="48">
        <f>IF(AQ67="7",BI67,0)</f>
        <v>0</v>
      </c>
      <c r="AF67" s="48">
        <f>IF(AQ67="2",BH67,0)</f>
        <v>0</v>
      </c>
      <c r="AG67" s="48">
        <f>IF(AQ67="2",BI67,0)</f>
        <v>0</v>
      </c>
      <c r="AH67" s="48">
        <f>IF(AQ67="0",BJ67,0)</f>
        <v>0</v>
      </c>
      <c r="AI67" s="16" t="s">
        <v>82</v>
      </c>
      <c r="AJ67" s="48">
        <f>IF(AN67=0,K67,0)</f>
        <v>0</v>
      </c>
      <c r="AK67" s="48">
        <f>IF(AN67=15,K67,0)</f>
        <v>0</v>
      </c>
      <c r="AL67" s="48">
        <f>IF(AN67=21,K67,0)</f>
        <v>0</v>
      </c>
      <c r="AN67" s="48">
        <v>21</v>
      </c>
      <c r="AO67" s="48">
        <f>J67*0</f>
        <v>0</v>
      </c>
      <c r="AP67" s="48">
        <f>J67*(1-0)</f>
        <v>0</v>
      </c>
      <c r="AQ67" s="26" t="s">
        <v>345</v>
      </c>
      <c r="AV67" s="48">
        <f>AW67+AX67</f>
        <v>0</v>
      </c>
      <c r="AW67" s="48">
        <f>I67*AO67</f>
        <v>0</v>
      </c>
      <c r="AX67" s="48">
        <f>I67*AP67</f>
        <v>0</v>
      </c>
      <c r="AY67" s="26" t="s">
        <v>335</v>
      </c>
      <c r="AZ67" s="26" t="s">
        <v>31</v>
      </c>
      <c r="BA67" s="16" t="s">
        <v>184</v>
      </c>
      <c r="BC67" s="48">
        <f>AW67+AX67</f>
        <v>0</v>
      </c>
      <c r="BD67" s="48">
        <f>J67/(100-BE67)*100</f>
        <v>0</v>
      </c>
      <c r="BE67" s="48">
        <v>0</v>
      </c>
      <c r="BF67" s="48">
        <f>M67</f>
        <v>0</v>
      </c>
      <c r="BH67" s="48">
        <f>I67*AO67</f>
        <v>0</v>
      </c>
      <c r="BI67" s="48">
        <f>I67*AP67</f>
        <v>0</v>
      </c>
      <c r="BJ67" s="48">
        <f>I67*J67</f>
        <v>0</v>
      </c>
      <c r="BK67" s="48"/>
      <c r="BL67" s="48">
        <v>91</v>
      </c>
    </row>
    <row r="68" spans="1:13" ht="40.5" customHeight="1">
      <c r="A68" s="24"/>
      <c r="B68" s="43" t="s">
        <v>25</v>
      </c>
      <c r="C68" s="113" t="s">
        <v>279</v>
      </c>
      <c r="D68" s="114"/>
      <c r="E68" s="114"/>
      <c r="F68" s="114"/>
      <c r="G68" s="114"/>
      <c r="H68" s="114"/>
      <c r="I68" s="114"/>
      <c r="J68" s="115"/>
      <c r="K68" s="114"/>
      <c r="L68" s="114"/>
      <c r="M68" s="116"/>
    </row>
    <row r="69" spans="1:64" ht="15" customHeight="1">
      <c r="A69" s="2" t="s">
        <v>67</v>
      </c>
      <c r="B69" s="39" t="s">
        <v>135</v>
      </c>
      <c r="C69" s="60" t="s">
        <v>289</v>
      </c>
      <c r="D69" s="60"/>
      <c r="E69" s="60"/>
      <c r="F69" s="60"/>
      <c r="G69" s="60"/>
      <c r="H69" s="39" t="s">
        <v>110</v>
      </c>
      <c r="I69" s="48">
        <v>1</v>
      </c>
      <c r="J69" s="7">
        <v>0</v>
      </c>
      <c r="K69" s="48">
        <f>I69*J69</f>
        <v>0</v>
      </c>
      <c r="L69" s="48">
        <v>0</v>
      </c>
      <c r="M69" s="12">
        <f>I69*L69</f>
        <v>0</v>
      </c>
      <c r="Z69" s="48">
        <f>IF(AQ69="5",BJ69,0)</f>
        <v>0</v>
      </c>
      <c r="AB69" s="48">
        <f>IF(AQ69="1",BH69,0)</f>
        <v>0</v>
      </c>
      <c r="AC69" s="48">
        <f>IF(AQ69="1",BI69,0)</f>
        <v>0</v>
      </c>
      <c r="AD69" s="48">
        <f>IF(AQ69="7",BH69,0)</f>
        <v>0</v>
      </c>
      <c r="AE69" s="48">
        <f>IF(AQ69="7",BI69,0)</f>
        <v>0</v>
      </c>
      <c r="AF69" s="48">
        <f>IF(AQ69="2",BH69,0)</f>
        <v>0</v>
      </c>
      <c r="AG69" s="48">
        <f>IF(AQ69="2",BI69,0)</f>
        <v>0</v>
      </c>
      <c r="AH69" s="48">
        <f>IF(AQ69="0",BJ69,0)</f>
        <v>0</v>
      </c>
      <c r="AI69" s="16" t="s">
        <v>82</v>
      </c>
      <c r="AJ69" s="48">
        <f>IF(AN69=0,K69,0)</f>
        <v>0</v>
      </c>
      <c r="AK69" s="48">
        <f>IF(AN69=15,K69,0)</f>
        <v>0</v>
      </c>
      <c r="AL69" s="48">
        <f>IF(AN69=21,K69,0)</f>
        <v>0</v>
      </c>
      <c r="AN69" s="48">
        <v>21</v>
      </c>
      <c r="AO69" s="48">
        <f>J69*0</f>
        <v>0</v>
      </c>
      <c r="AP69" s="48">
        <f>J69*(1-0)</f>
        <v>0</v>
      </c>
      <c r="AQ69" s="26" t="s">
        <v>345</v>
      </c>
      <c r="AV69" s="48">
        <f>AW69+AX69</f>
        <v>0</v>
      </c>
      <c r="AW69" s="48">
        <f>I69*AO69</f>
        <v>0</v>
      </c>
      <c r="AX69" s="48">
        <f>I69*AP69</f>
        <v>0</v>
      </c>
      <c r="AY69" s="26" t="s">
        <v>335</v>
      </c>
      <c r="AZ69" s="26" t="s">
        <v>31</v>
      </c>
      <c r="BA69" s="16" t="s">
        <v>184</v>
      </c>
      <c r="BC69" s="48">
        <f>AW69+AX69</f>
        <v>0</v>
      </c>
      <c r="BD69" s="48">
        <f>J69/(100-BE69)*100</f>
        <v>0</v>
      </c>
      <c r="BE69" s="48">
        <v>0</v>
      </c>
      <c r="BF69" s="48">
        <f>M69</f>
        <v>0</v>
      </c>
      <c r="BH69" s="48">
        <f>I69*AO69</f>
        <v>0</v>
      </c>
      <c r="BI69" s="48">
        <f>I69*AP69</f>
        <v>0</v>
      </c>
      <c r="BJ69" s="48">
        <f>I69*J69</f>
        <v>0</v>
      </c>
      <c r="BK69" s="48"/>
      <c r="BL69" s="48">
        <v>91</v>
      </c>
    </row>
    <row r="70" spans="1:13" ht="40.5" customHeight="1">
      <c r="A70" s="24"/>
      <c r="B70" s="43" t="s">
        <v>25</v>
      </c>
      <c r="C70" s="113" t="s">
        <v>347</v>
      </c>
      <c r="D70" s="114"/>
      <c r="E70" s="114"/>
      <c r="F70" s="114"/>
      <c r="G70" s="114"/>
      <c r="H70" s="114"/>
      <c r="I70" s="114"/>
      <c r="J70" s="115"/>
      <c r="K70" s="114"/>
      <c r="L70" s="114"/>
      <c r="M70" s="116"/>
    </row>
    <row r="71" spans="1:64" ht="15" customHeight="1">
      <c r="A71" s="2" t="s">
        <v>376</v>
      </c>
      <c r="B71" s="39" t="s">
        <v>242</v>
      </c>
      <c r="C71" s="60" t="s">
        <v>165</v>
      </c>
      <c r="D71" s="60"/>
      <c r="E71" s="60"/>
      <c r="F71" s="60"/>
      <c r="G71" s="60"/>
      <c r="H71" s="39" t="s">
        <v>110</v>
      </c>
      <c r="I71" s="48">
        <v>1</v>
      </c>
      <c r="J71" s="7">
        <v>0</v>
      </c>
      <c r="K71" s="48">
        <f>I71*J71</f>
        <v>0</v>
      </c>
      <c r="L71" s="48">
        <v>0</v>
      </c>
      <c r="M71" s="12">
        <f>I71*L71</f>
        <v>0</v>
      </c>
      <c r="Z71" s="48">
        <f>IF(AQ71="5",BJ71,0)</f>
        <v>0</v>
      </c>
      <c r="AB71" s="48">
        <f>IF(AQ71="1",BH71,0)</f>
        <v>0</v>
      </c>
      <c r="AC71" s="48">
        <f>IF(AQ71="1",BI71,0)</f>
        <v>0</v>
      </c>
      <c r="AD71" s="48">
        <f>IF(AQ71="7",BH71,0)</f>
        <v>0</v>
      </c>
      <c r="AE71" s="48">
        <f>IF(AQ71="7",BI71,0)</f>
        <v>0</v>
      </c>
      <c r="AF71" s="48">
        <f>IF(AQ71="2",BH71,0)</f>
        <v>0</v>
      </c>
      <c r="AG71" s="48">
        <f>IF(AQ71="2",BI71,0)</f>
        <v>0</v>
      </c>
      <c r="AH71" s="48">
        <f>IF(AQ71="0",BJ71,0)</f>
        <v>0</v>
      </c>
      <c r="AI71" s="16" t="s">
        <v>82</v>
      </c>
      <c r="AJ71" s="48">
        <f>IF(AN71=0,K71,0)</f>
        <v>0</v>
      </c>
      <c r="AK71" s="48">
        <f>IF(AN71=15,K71,0)</f>
        <v>0</v>
      </c>
      <c r="AL71" s="48">
        <f>IF(AN71=21,K71,0)</f>
        <v>0</v>
      </c>
      <c r="AN71" s="48">
        <v>21</v>
      </c>
      <c r="AO71" s="48">
        <f>J71*0</f>
        <v>0</v>
      </c>
      <c r="AP71" s="48">
        <f>J71*(1-0)</f>
        <v>0</v>
      </c>
      <c r="AQ71" s="26" t="s">
        <v>345</v>
      </c>
      <c r="AV71" s="48">
        <f>AW71+AX71</f>
        <v>0</v>
      </c>
      <c r="AW71" s="48">
        <f>I71*AO71</f>
        <v>0</v>
      </c>
      <c r="AX71" s="48">
        <f>I71*AP71</f>
        <v>0</v>
      </c>
      <c r="AY71" s="26" t="s">
        <v>335</v>
      </c>
      <c r="AZ71" s="26" t="s">
        <v>31</v>
      </c>
      <c r="BA71" s="16" t="s">
        <v>184</v>
      </c>
      <c r="BC71" s="48">
        <f>AW71+AX71</f>
        <v>0</v>
      </c>
      <c r="BD71" s="48">
        <f>J71/(100-BE71)*100</f>
        <v>0</v>
      </c>
      <c r="BE71" s="48">
        <v>0</v>
      </c>
      <c r="BF71" s="48">
        <f>M71</f>
        <v>0</v>
      </c>
      <c r="BH71" s="48">
        <f>I71*AO71</f>
        <v>0</v>
      </c>
      <c r="BI71" s="48">
        <f>I71*AP71</f>
        <v>0</v>
      </c>
      <c r="BJ71" s="48">
        <f>I71*J71</f>
        <v>0</v>
      </c>
      <c r="BK71" s="48"/>
      <c r="BL71" s="48">
        <v>91</v>
      </c>
    </row>
    <row r="72" spans="1:13" ht="40.5" customHeight="1">
      <c r="A72" s="24"/>
      <c r="B72" s="43" t="s">
        <v>25</v>
      </c>
      <c r="C72" s="113" t="s">
        <v>313</v>
      </c>
      <c r="D72" s="114"/>
      <c r="E72" s="114"/>
      <c r="F72" s="114"/>
      <c r="G72" s="114"/>
      <c r="H72" s="114"/>
      <c r="I72" s="114"/>
      <c r="J72" s="115"/>
      <c r="K72" s="114"/>
      <c r="L72" s="114"/>
      <c r="M72" s="116"/>
    </row>
    <row r="73" spans="1:64" ht="15" customHeight="1">
      <c r="A73" s="2" t="s">
        <v>306</v>
      </c>
      <c r="B73" s="39" t="s">
        <v>379</v>
      </c>
      <c r="C73" s="60" t="s">
        <v>264</v>
      </c>
      <c r="D73" s="60"/>
      <c r="E73" s="60"/>
      <c r="F73" s="60"/>
      <c r="G73" s="60"/>
      <c r="H73" s="39" t="s">
        <v>110</v>
      </c>
      <c r="I73" s="48">
        <v>1</v>
      </c>
      <c r="J73" s="7">
        <v>0</v>
      </c>
      <c r="K73" s="48">
        <f>I73*J73</f>
        <v>0</v>
      </c>
      <c r="L73" s="48">
        <v>0</v>
      </c>
      <c r="M73" s="12">
        <f>I73*L73</f>
        <v>0</v>
      </c>
      <c r="Z73" s="48">
        <f>IF(AQ73="5",BJ73,0)</f>
        <v>0</v>
      </c>
      <c r="AB73" s="48">
        <f>IF(AQ73="1",BH73,0)</f>
        <v>0</v>
      </c>
      <c r="AC73" s="48">
        <f>IF(AQ73="1",BI73,0)</f>
        <v>0</v>
      </c>
      <c r="AD73" s="48">
        <f>IF(AQ73="7",BH73,0)</f>
        <v>0</v>
      </c>
      <c r="AE73" s="48">
        <f>IF(AQ73="7",BI73,0)</f>
        <v>0</v>
      </c>
      <c r="AF73" s="48">
        <f>IF(AQ73="2",BH73,0)</f>
        <v>0</v>
      </c>
      <c r="AG73" s="48">
        <f>IF(AQ73="2",BI73,0)</f>
        <v>0</v>
      </c>
      <c r="AH73" s="48">
        <f>IF(AQ73="0",BJ73,0)</f>
        <v>0</v>
      </c>
      <c r="AI73" s="16" t="s">
        <v>82</v>
      </c>
      <c r="AJ73" s="48">
        <f>IF(AN73=0,K73,0)</f>
        <v>0</v>
      </c>
      <c r="AK73" s="48">
        <f>IF(AN73=15,K73,0)</f>
        <v>0</v>
      </c>
      <c r="AL73" s="48">
        <f>IF(AN73=21,K73,0)</f>
        <v>0</v>
      </c>
      <c r="AN73" s="48">
        <v>21</v>
      </c>
      <c r="AO73" s="48">
        <f>J73*0</f>
        <v>0</v>
      </c>
      <c r="AP73" s="48">
        <f>J73*(1-0)</f>
        <v>0</v>
      </c>
      <c r="AQ73" s="26" t="s">
        <v>345</v>
      </c>
      <c r="AV73" s="48">
        <f>AW73+AX73</f>
        <v>0</v>
      </c>
      <c r="AW73" s="48">
        <f>I73*AO73</f>
        <v>0</v>
      </c>
      <c r="AX73" s="48">
        <f>I73*AP73</f>
        <v>0</v>
      </c>
      <c r="AY73" s="26" t="s">
        <v>335</v>
      </c>
      <c r="AZ73" s="26" t="s">
        <v>31</v>
      </c>
      <c r="BA73" s="16" t="s">
        <v>184</v>
      </c>
      <c r="BC73" s="48">
        <f>AW73+AX73</f>
        <v>0</v>
      </c>
      <c r="BD73" s="48">
        <f>J73/(100-BE73)*100</f>
        <v>0</v>
      </c>
      <c r="BE73" s="48">
        <v>0</v>
      </c>
      <c r="BF73" s="48">
        <f>M73</f>
        <v>0</v>
      </c>
      <c r="BH73" s="48">
        <f>I73*AO73</f>
        <v>0</v>
      </c>
      <c r="BI73" s="48">
        <f>I73*AP73</f>
        <v>0</v>
      </c>
      <c r="BJ73" s="48">
        <f>I73*J73</f>
        <v>0</v>
      </c>
      <c r="BK73" s="48"/>
      <c r="BL73" s="48">
        <v>91</v>
      </c>
    </row>
    <row r="74" spans="1:13" ht="40.5" customHeight="1">
      <c r="A74" s="24"/>
      <c r="B74" s="43" t="s">
        <v>25</v>
      </c>
      <c r="C74" s="113" t="s">
        <v>313</v>
      </c>
      <c r="D74" s="114"/>
      <c r="E74" s="114"/>
      <c r="F74" s="114"/>
      <c r="G74" s="114"/>
      <c r="H74" s="114"/>
      <c r="I74" s="114"/>
      <c r="J74" s="115"/>
      <c r="K74" s="114"/>
      <c r="L74" s="114"/>
      <c r="M74" s="116"/>
    </row>
    <row r="75" spans="1:64" ht="15" customHeight="1">
      <c r="A75" s="2" t="s">
        <v>191</v>
      </c>
      <c r="B75" s="39" t="s">
        <v>158</v>
      </c>
      <c r="C75" s="60" t="s">
        <v>378</v>
      </c>
      <c r="D75" s="60"/>
      <c r="E75" s="60"/>
      <c r="F75" s="60"/>
      <c r="G75" s="60"/>
      <c r="H75" s="39" t="s">
        <v>110</v>
      </c>
      <c r="I75" s="48">
        <v>1</v>
      </c>
      <c r="J75" s="7">
        <v>0</v>
      </c>
      <c r="K75" s="48">
        <f>I75*J75</f>
        <v>0</v>
      </c>
      <c r="L75" s="48">
        <v>0</v>
      </c>
      <c r="M75" s="12">
        <f>I75*L75</f>
        <v>0</v>
      </c>
      <c r="Z75" s="48">
        <f>IF(AQ75="5",BJ75,0)</f>
        <v>0</v>
      </c>
      <c r="AB75" s="48">
        <f>IF(AQ75="1",BH75,0)</f>
        <v>0</v>
      </c>
      <c r="AC75" s="48">
        <f>IF(AQ75="1",BI75,0)</f>
        <v>0</v>
      </c>
      <c r="AD75" s="48">
        <f>IF(AQ75="7",BH75,0)</f>
        <v>0</v>
      </c>
      <c r="AE75" s="48">
        <f>IF(AQ75="7",BI75,0)</f>
        <v>0</v>
      </c>
      <c r="AF75" s="48">
        <f>IF(AQ75="2",BH75,0)</f>
        <v>0</v>
      </c>
      <c r="AG75" s="48">
        <f>IF(AQ75="2",BI75,0)</f>
        <v>0</v>
      </c>
      <c r="AH75" s="48">
        <f>IF(AQ75="0",BJ75,0)</f>
        <v>0</v>
      </c>
      <c r="AI75" s="16" t="s">
        <v>82</v>
      </c>
      <c r="AJ75" s="48">
        <f>IF(AN75=0,K75,0)</f>
        <v>0</v>
      </c>
      <c r="AK75" s="48">
        <f>IF(AN75=15,K75,0)</f>
        <v>0</v>
      </c>
      <c r="AL75" s="48">
        <f>IF(AN75=21,K75,0)</f>
        <v>0</v>
      </c>
      <c r="AN75" s="48">
        <v>21</v>
      </c>
      <c r="AO75" s="48">
        <f>J75*0</f>
        <v>0</v>
      </c>
      <c r="AP75" s="48">
        <f>J75*(1-0)</f>
        <v>0</v>
      </c>
      <c r="AQ75" s="26" t="s">
        <v>345</v>
      </c>
      <c r="AV75" s="48">
        <f>AW75+AX75</f>
        <v>0</v>
      </c>
      <c r="AW75" s="48">
        <f>I75*AO75</f>
        <v>0</v>
      </c>
      <c r="AX75" s="48">
        <f>I75*AP75</f>
        <v>0</v>
      </c>
      <c r="AY75" s="26" t="s">
        <v>335</v>
      </c>
      <c r="AZ75" s="26" t="s">
        <v>31</v>
      </c>
      <c r="BA75" s="16" t="s">
        <v>184</v>
      </c>
      <c r="BC75" s="48">
        <f>AW75+AX75</f>
        <v>0</v>
      </c>
      <c r="BD75" s="48">
        <f>J75/(100-BE75)*100</f>
        <v>0</v>
      </c>
      <c r="BE75" s="48">
        <v>0</v>
      </c>
      <c r="BF75" s="48">
        <f>M75</f>
        <v>0</v>
      </c>
      <c r="BH75" s="48">
        <f>I75*AO75</f>
        <v>0</v>
      </c>
      <c r="BI75" s="48">
        <f>I75*AP75</f>
        <v>0</v>
      </c>
      <c r="BJ75" s="48">
        <f>I75*J75</f>
        <v>0</v>
      </c>
      <c r="BK75" s="48"/>
      <c r="BL75" s="48">
        <v>91</v>
      </c>
    </row>
    <row r="76" spans="1:13" ht="54" customHeight="1">
      <c r="A76" s="24"/>
      <c r="B76" s="43" t="s">
        <v>25</v>
      </c>
      <c r="C76" s="113" t="s">
        <v>24</v>
      </c>
      <c r="D76" s="114"/>
      <c r="E76" s="114"/>
      <c r="F76" s="114"/>
      <c r="G76" s="114"/>
      <c r="H76" s="114"/>
      <c r="I76" s="114"/>
      <c r="J76" s="115"/>
      <c r="K76" s="114"/>
      <c r="L76" s="114"/>
      <c r="M76" s="116"/>
    </row>
    <row r="77" spans="1:64" ht="15" customHeight="1">
      <c r="A77" s="2" t="s">
        <v>337</v>
      </c>
      <c r="B77" s="39" t="s">
        <v>107</v>
      </c>
      <c r="C77" s="60" t="s">
        <v>247</v>
      </c>
      <c r="D77" s="60"/>
      <c r="E77" s="60"/>
      <c r="F77" s="60"/>
      <c r="G77" s="60"/>
      <c r="H77" s="39" t="s">
        <v>110</v>
      </c>
      <c r="I77" s="48">
        <v>1</v>
      </c>
      <c r="J77" s="7">
        <v>0</v>
      </c>
      <c r="K77" s="48">
        <f>I77*J77</f>
        <v>0</v>
      </c>
      <c r="L77" s="48">
        <v>0</v>
      </c>
      <c r="M77" s="12">
        <f>I77*L77</f>
        <v>0</v>
      </c>
      <c r="Z77" s="48">
        <f>IF(AQ77="5",BJ77,0)</f>
        <v>0</v>
      </c>
      <c r="AB77" s="48">
        <f>IF(AQ77="1",BH77,0)</f>
        <v>0</v>
      </c>
      <c r="AC77" s="48">
        <f>IF(AQ77="1",BI77,0)</f>
        <v>0</v>
      </c>
      <c r="AD77" s="48">
        <f>IF(AQ77="7",BH77,0)</f>
        <v>0</v>
      </c>
      <c r="AE77" s="48">
        <f>IF(AQ77="7",BI77,0)</f>
        <v>0</v>
      </c>
      <c r="AF77" s="48">
        <f>IF(AQ77="2",BH77,0)</f>
        <v>0</v>
      </c>
      <c r="AG77" s="48">
        <f>IF(AQ77="2",BI77,0)</f>
        <v>0</v>
      </c>
      <c r="AH77" s="48">
        <f>IF(AQ77="0",BJ77,0)</f>
        <v>0</v>
      </c>
      <c r="AI77" s="16" t="s">
        <v>82</v>
      </c>
      <c r="AJ77" s="48">
        <f>IF(AN77=0,K77,0)</f>
        <v>0</v>
      </c>
      <c r="AK77" s="48">
        <f>IF(AN77=15,K77,0)</f>
        <v>0</v>
      </c>
      <c r="AL77" s="48">
        <f>IF(AN77=21,K77,0)</f>
        <v>0</v>
      </c>
      <c r="AN77" s="48">
        <v>21</v>
      </c>
      <c r="AO77" s="48">
        <f>J77*0</f>
        <v>0</v>
      </c>
      <c r="AP77" s="48">
        <f>J77*(1-0)</f>
        <v>0</v>
      </c>
      <c r="AQ77" s="26" t="s">
        <v>345</v>
      </c>
      <c r="AV77" s="48">
        <f>AW77+AX77</f>
        <v>0</v>
      </c>
      <c r="AW77" s="48">
        <f>I77*AO77</f>
        <v>0</v>
      </c>
      <c r="AX77" s="48">
        <f>I77*AP77</f>
        <v>0</v>
      </c>
      <c r="AY77" s="26" t="s">
        <v>335</v>
      </c>
      <c r="AZ77" s="26" t="s">
        <v>31</v>
      </c>
      <c r="BA77" s="16" t="s">
        <v>184</v>
      </c>
      <c r="BC77" s="48">
        <f>AW77+AX77</f>
        <v>0</v>
      </c>
      <c r="BD77" s="48">
        <f>J77/(100-BE77)*100</f>
        <v>0</v>
      </c>
      <c r="BE77" s="48">
        <v>0</v>
      </c>
      <c r="BF77" s="48">
        <f>M77</f>
        <v>0</v>
      </c>
      <c r="BH77" s="48">
        <f>I77*AO77</f>
        <v>0</v>
      </c>
      <c r="BI77" s="48">
        <f>I77*AP77</f>
        <v>0</v>
      </c>
      <c r="BJ77" s="48">
        <f>I77*J77</f>
        <v>0</v>
      </c>
      <c r="BK77" s="48"/>
      <c r="BL77" s="48">
        <v>91</v>
      </c>
    </row>
    <row r="78" spans="1:13" ht="40.5" customHeight="1">
      <c r="A78" s="24"/>
      <c r="B78" s="43" t="s">
        <v>25</v>
      </c>
      <c r="C78" s="113" t="s">
        <v>71</v>
      </c>
      <c r="D78" s="114"/>
      <c r="E78" s="114"/>
      <c r="F78" s="114"/>
      <c r="G78" s="114"/>
      <c r="H78" s="114"/>
      <c r="I78" s="114"/>
      <c r="J78" s="115"/>
      <c r="K78" s="114"/>
      <c r="L78" s="114"/>
      <c r="M78" s="116"/>
    </row>
    <row r="79" spans="1:64" ht="15" customHeight="1">
      <c r="A79" s="2" t="s">
        <v>195</v>
      </c>
      <c r="B79" s="39" t="s">
        <v>59</v>
      </c>
      <c r="C79" s="60" t="s">
        <v>85</v>
      </c>
      <c r="D79" s="60"/>
      <c r="E79" s="60"/>
      <c r="F79" s="60"/>
      <c r="G79" s="60"/>
      <c r="H79" s="39" t="s">
        <v>110</v>
      </c>
      <c r="I79" s="48">
        <v>1</v>
      </c>
      <c r="J79" s="7">
        <v>0</v>
      </c>
      <c r="K79" s="48">
        <f>I79*J79</f>
        <v>0</v>
      </c>
      <c r="L79" s="48">
        <v>0</v>
      </c>
      <c r="M79" s="12">
        <f>I79*L79</f>
        <v>0</v>
      </c>
      <c r="Z79" s="48">
        <f>IF(AQ79="5",BJ79,0)</f>
        <v>0</v>
      </c>
      <c r="AB79" s="48">
        <f>IF(AQ79="1",BH79,0)</f>
        <v>0</v>
      </c>
      <c r="AC79" s="48">
        <f>IF(AQ79="1",BI79,0)</f>
        <v>0</v>
      </c>
      <c r="AD79" s="48">
        <f>IF(AQ79="7",BH79,0)</f>
        <v>0</v>
      </c>
      <c r="AE79" s="48">
        <f>IF(AQ79="7",BI79,0)</f>
        <v>0</v>
      </c>
      <c r="AF79" s="48">
        <f>IF(AQ79="2",BH79,0)</f>
        <v>0</v>
      </c>
      <c r="AG79" s="48">
        <f>IF(AQ79="2",BI79,0)</f>
        <v>0</v>
      </c>
      <c r="AH79" s="48">
        <f>IF(AQ79="0",BJ79,0)</f>
        <v>0</v>
      </c>
      <c r="AI79" s="16" t="s">
        <v>82</v>
      </c>
      <c r="AJ79" s="48">
        <f>IF(AN79=0,K79,0)</f>
        <v>0</v>
      </c>
      <c r="AK79" s="48">
        <f>IF(AN79=15,K79,0)</f>
        <v>0</v>
      </c>
      <c r="AL79" s="48">
        <f>IF(AN79=21,K79,0)</f>
        <v>0</v>
      </c>
      <c r="AN79" s="48">
        <v>21</v>
      </c>
      <c r="AO79" s="48">
        <f>J79*0</f>
        <v>0</v>
      </c>
      <c r="AP79" s="48">
        <f>J79*(1-0)</f>
        <v>0</v>
      </c>
      <c r="AQ79" s="26" t="s">
        <v>345</v>
      </c>
      <c r="AV79" s="48">
        <f>AW79+AX79</f>
        <v>0</v>
      </c>
      <c r="AW79" s="48">
        <f>I79*AO79</f>
        <v>0</v>
      </c>
      <c r="AX79" s="48">
        <f>I79*AP79</f>
        <v>0</v>
      </c>
      <c r="AY79" s="26" t="s">
        <v>335</v>
      </c>
      <c r="AZ79" s="26" t="s">
        <v>31</v>
      </c>
      <c r="BA79" s="16" t="s">
        <v>184</v>
      </c>
      <c r="BC79" s="48">
        <f>AW79+AX79</f>
        <v>0</v>
      </c>
      <c r="BD79" s="48">
        <f>J79/(100-BE79)*100</f>
        <v>0</v>
      </c>
      <c r="BE79" s="48">
        <v>0</v>
      </c>
      <c r="BF79" s="48">
        <f>M79</f>
        <v>0</v>
      </c>
      <c r="BH79" s="48">
        <f>I79*AO79</f>
        <v>0</v>
      </c>
      <c r="BI79" s="48">
        <f>I79*AP79</f>
        <v>0</v>
      </c>
      <c r="BJ79" s="48">
        <f>I79*J79</f>
        <v>0</v>
      </c>
      <c r="BK79" s="48"/>
      <c r="BL79" s="48">
        <v>91</v>
      </c>
    </row>
    <row r="80" spans="1:13" ht="40.5" customHeight="1">
      <c r="A80" s="24"/>
      <c r="B80" s="43" t="s">
        <v>25</v>
      </c>
      <c r="C80" s="113" t="s">
        <v>225</v>
      </c>
      <c r="D80" s="114"/>
      <c r="E80" s="114"/>
      <c r="F80" s="114"/>
      <c r="G80" s="114"/>
      <c r="H80" s="114"/>
      <c r="I80" s="114"/>
      <c r="J80" s="115"/>
      <c r="K80" s="114"/>
      <c r="L80" s="114"/>
      <c r="M80" s="116"/>
    </row>
    <row r="81" spans="1:64" ht="15" customHeight="1">
      <c r="A81" s="2" t="s">
        <v>209</v>
      </c>
      <c r="B81" s="39" t="s">
        <v>328</v>
      </c>
      <c r="C81" s="60" t="s">
        <v>329</v>
      </c>
      <c r="D81" s="60"/>
      <c r="E81" s="60"/>
      <c r="F81" s="60"/>
      <c r="G81" s="60"/>
      <c r="H81" s="39" t="s">
        <v>110</v>
      </c>
      <c r="I81" s="48">
        <v>1</v>
      </c>
      <c r="J81" s="7">
        <v>0</v>
      </c>
      <c r="K81" s="48">
        <f>I81*J81</f>
        <v>0</v>
      </c>
      <c r="L81" s="48">
        <v>0</v>
      </c>
      <c r="M81" s="12">
        <f>I81*L81</f>
        <v>0</v>
      </c>
      <c r="Z81" s="48">
        <f>IF(AQ81="5",BJ81,0)</f>
        <v>0</v>
      </c>
      <c r="AB81" s="48">
        <f>IF(AQ81="1",BH81,0)</f>
        <v>0</v>
      </c>
      <c r="AC81" s="48">
        <f>IF(AQ81="1",BI81,0)</f>
        <v>0</v>
      </c>
      <c r="AD81" s="48">
        <f>IF(AQ81="7",BH81,0)</f>
        <v>0</v>
      </c>
      <c r="AE81" s="48">
        <f>IF(AQ81="7",BI81,0)</f>
        <v>0</v>
      </c>
      <c r="AF81" s="48">
        <f>IF(AQ81="2",BH81,0)</f>
        <v>0</v>
      </c>
      <c r="AG81" s="48">
        <f>IF(AQ81="2",BI81,0)</f>
        <v>0</v>
      </c>
      <c r="AH81" s="48">
        <f>IF(AQ81="0",BJ81,0)</f>
        <v>0</v>
      </c>
      <c r="AI81" s="16" t="s">
        <v>82</v>
      </c>
      <c r="AJ81" s="48">
        <f>IF(AN81=0,K81,0)</f>
        <v>0</v>
      </c>
      <c r="AK81" s="48">
        <f>IF(AN81=15,K81,0)</f>
        <v>0</v>
      </c>
      <c r="AL81" s="48">
        <f>IF(AN81=21,K81,0)</f>
        <v>0</v>
      </c>
      <c r="AN81" s="48">
        <v>21</v>
      </c>
      <c r="AO81" s="48">
        <f>J81*0</f>
        <v>0</v>
      </c>
      <c r="AP81" s="48">
        <f>J81*(1-0)</f>
        <v>0</v>
      </c>
      <c r="AQ81" s="26" t="s">
        <v>345</v>
      </c>
      <c r="AV81" s="48">
        <f>AW81+AX81</f>
        <v>0</v>
      </c>
      <c r="AW81" s="48">
        <f>I81*AO81</f>
        <v>0</v>
      </c>
      <c r="AX81" s="48">
        <f>I81*AP81</f>
        <v>0</v>
      </c>
      <c r="AY81" s="26" t="s">
        <v>335</v>
      </c>
      <c r="AZ81" s="26" t="s">
        <v>31</v>
      </c>
      <c r="BA81" s="16" t="s">
        <v>184</v>
      </c>
      <c r="BC81" s="48">
        <f>AW81+AX81</f>
        <v>0</v>
      </c>
      <c r="BD81" s="48">
        <f>J81/(100-BE81)*100</f>
        <v>0</v>
      </c>
      <c r="BE81" s="48">
        <v>0</v>
      </c>
      <c r="BF81" s="48">
        <f>M81</f>
        <v>0</v>
      </c>
      <c r="BH81" s="48">
        <f>I81*AO81</f>
        <v>0</v>
      </c>
      <c r="BI81" s="48">
        <f>I81*AP81</f>
        <v>0</v>
      </c>
      <c r="BJ81" s="48">
        <f>I81*J81</f>
        <v>0</v>
      </c>
      <c r="BK81" s="48"/>
      <c r="BL81" s="48">
        <v>91</v>
      </c>
    </row>
    <row r="82" spans="1:13" ht="40.5" customHeight="1">
      <c r="A82" s="24"/>
      <c r="B82" s="43" t="s">
        <v>25</v>
      </c>
      <c r="C82" s="113" t="s">
        <v>72</v>
      </c>
      <c r="D82" s="114"/>
      <c r="E82" s="114"/>
      <c r="F82" s="114"/>
      <c r="G82" s="114"/>
      <c r="H82" s="114"/>
      <c r="I82" s="114"/>
      <c r="J82" s="115"/>
      <c r="K82" s="114"/>
      <c r="L82" s="114"/>
      <c r="M82" s="116"/>
    </row>
    <row r="83" spans="1:13" ht="15" customHeight="1">
      <c r="A83" s="53" t="s">
        <v>234</v>
      </c>
      <c r="B83" s="36" t="s">
        <v>234</v>
      </c>
      <c r="C83" s="112" t="s">
        <v>250</v>
      </c>
      <c r="D83" s="112"/>
      <c r="E83" s="112"/>
      <c r="F83" s="112"/>
      <c r="G83" s="112"/>
      <c r="H83" s="21" t="s">
        <v>316</v>
      </c>
      <c r="I83" s="21" t="s">
        <v>316</v>
      </c>
      <c r="J83" s="5" t="s">
        <v>316</v>
      </c>
      <c r="K83" s="35">
        <f>K84+K92+K111</f>
        <v>0</v>
      </c>
      <c r="L83" s="16" t="s">
        <v>234</v>
      </c>
      <c r="M83" s="19">
        <f>M84+M92+M111</f>
        <v>0</v>
      </c>
    </row>
    <row r="84" spans="1:47" ht="15" customHeight="1">
      <c r="A84" s="53" t="s">
        <v>234</v>
      </c>
      <c r="B84" s="36" t="s">
        <v>131</v>
      </c>
      <c r="C84" s="112" t="s">
        <v>326</v>
      </c>
      <c r="D84" s="112"/>
      <c r="E84" s="112"/>
      <c r="F84" s="112"/>
      <c r="G84" s="112"/>
      <c r="H84" s="21" t="s">
        <v>316</v>
      </c>
      <c r="I84" s="21" t="s">
        <v>316</v>
      </c>
      <c r="J84" s="5" t="s">
        <v>316</v>
      </c>
      <c r="K84" s="35">
        <f>SUM(K85:K91)</f>
        <v>0</v>
      </c>
      <c r="L84" s="16" t="s">
        <v>234</v>
      </c>
      <c r="M84" s="19">
        <f>SUM(M85:M91)</f>
        <v>0</v>
      </c>
      <c r="AI84" s="16" t="s">
        <v>153</v>
      </c>
      <c r="AS84" s="35">
        <f>SUM(AJ85:AJ91)</f>
        <v>0</v>
      </c>
      <c r="AT84" s="35">
        <f>SUM(AK85:AK91)</f>
        <v>0</v>
      </c>
      <c r="AU84" s="35">
        <f>SUM(AL85:AL91)</f>
        <v>0</v>
      </c>
    </row>
    <row r="85" spans="1:64" ht="15" customHeight="1">
      <c r="A85" s="2" t="s">
        <v>114</v>
      </c>
      <c r="B85" s="39" t="s">
        <v>262</v>
      </c>
      <c r="C85" s="60" t="s">
        <v>361</v>
      </c>
      <c r="D85" s="60"/>
      <c r="E85" s="60"/>
      <c r="F85" s="60"/>
      <c r="G85" s="60"/>
      <c r="H85" s="39" t="s">
        <v>110</v>
      </c>
      <c r="I85" s="48">
        <v>1</v>
      </c>
      <c r="J85" s="7">
        <v>0</v>
      </c>
      <c r="K85" s="48">
        <f aca="true" t="shared" si="0" ref="K85:K91">I85*J85</f>
        <v>0</v>
      </c>
      <c r="L85" s="48">
        <v>0</v>
      </c>
      <c r="M85" s="12">
        <f aca="true" t="shared" si="1" ref="M85:M91">I85*L85</f>
        <v>0</v>
      </c>
      <c r="Z85" s="48">
        <f aca="true" t="shared" si="2" ref="Z85:Z91">IF(AQ85="5",BJ85,0)</f>
        <v>0</v>
      </c>
      <c r="AB85" s="48">
        <f aca="true" t="shared" si="3" ref="AB85:AB91">IF(AQ85="1",BH85,0)</f>
        <v>0</v>
      </c>
      <c r="AC85" s="48">
        <f aca="true" t="shared" si="4" ref="AC85:AC91">IF(AQ85="1",BI85,0)</f>
        <v>0</v>
      </c>
      <c r="AD85" s="48">
        <f aca="true" t="shared" si="5" ref="AD85:AD91">IF(AQ85="7",BH85,0)</f>
        <v>0</v>
      </c>
      <c r="AE85" s="48">
        <f aca="true" t="shared" si="6" ref="AE85:AE91">IF(AQ85="7",BI85,0)</f>
        <v>0</v>
      </c>
      <c r="AF85" s="48">
        <f aca="true" t="shared" si="7" ref="AF85:AF91">IF(AQ85="2",BH85,0)</f>
        <v>0</v>
      </c>
      <c r="AG85" s="48">
        <f aca="true" t="shared" si="8" ref="AG85:AG91">IF(AQ85="2",BI85,0)</f>
        <v>0</v>
      </c>
      <c r="AH85" s="48">
        <f aca="true" t="shared" si="9" ref="AH85:AH91">IF(AQ85="0",BJ85,0)</f>
        <v>0</v>
      </c>
      <c r="AI85" s="16" t="s">
        <v>153</v>
      </c>
      <c r="AJ85" s="48">
        <f aca="true" t="shared" si="10" ref="AJ85:AJ91">IF(AN85=0,K85,0)</f>
        <v>0</v>
      </c>
      <c r="AK85" s="48">
        <f aca="true" t="shared" si="11" ref="AK85:AK91">IF(AN85=15,K85,0)</f>
        <v>0</v>
      </c>
      <c r="AL85" s="48">
        <f aca="true" t="shared" si="12" ref="AL85:AL91">IF(AN85=21,K85,0)</f>
        <v>0</v>
      </c>
      <c r="AN85" s="48">
        <v>21</v>
      </c>
      <c r="AO85" s="48">
        <f aca="true" t="shared" si="13" ref="AO85:AO91">J85*0</f>
        <v>0</v>
      </c>
      <c r="AP85" s="48">
        <f aca="true" t="shared" si="14" ref="AP85:AP91">J85*(1-0)</f>
        <v>0</v>
      </c>
      <c r="AQ85" s="26" t="s">
        <v>345</v>
      </c>
      <c r="AV85" s="48">
        <f aca="true" t="shared" si="15" ref="AV85:AV91">AW85+AX85</f>
        <v>0</v>
      </c>
      <c r="AW85" s="48">
        <f aca="true" t="shared" si="16" ref="AW85:AW91">I85*AO85</f>
        <v>0</v>
      </c>
      <c r="AX85" s="48">
        <f aca="true" t="shared" si="17" ref="AX85:AX91">I85*AP85</f>
        <v>0</v>
      </c>
      <c r="AY85" s="26" t="s">
        <v>13</v>
      </c>
      <c r="AZ85" s="26" t="s">
        <v>369</v>
      </c>
      <c r="BA85" s="16" t="s">
        <v>238</v>
      </c>
      <c r="BC85" s="48">
        <f aca="true" t="shared" si="18" ref="BC85:BC91">AW85+AX85</f>
        <v>0</v>
      </c>
      <c r="BD85" s="48">
        <f aca="true" t="shared" si="19" ref="BD85:BD91">J85/(100-BE85)*100</f>
        <v>0</v>
      </c>
      <c r="BE85" s="48">
        <v>0</v>
      </c>
      <c r="BF85" s="48">
        <f aca="true" t="shared" si="20" ref="BF85:BF91">M85</f>
        <v>0</v>
      </c>
      <c r="BH85" s="48">
        <f aca="true" t="shared" si="21" ref="BH85:BH91">I85*AO85</f>
        <v>0</v>
      </c>
      <c r="BI85" s="48">
        <f aca="true" t="shared" si="22" ref="BI85:BI91">I85*AP85</f>
        <v>0</v>
      </c>
      <c r="BJ85" s="48">
        <f aca="true" t="shared" si="23" ref="BJ85:BJ91">I85*J85</f>
        <v>0</v>
      </c>
      <c r="BK85" s="48"/>
      <c r="BL85" s="48"/>
    </row>
    <row r="86" spans="1:64" ht="15" customHeight="1">
      <c r="A86" s="2" t="s">
        <v>340</v>
      </c>
      <c r="B86" s="39" t="s">
        <v>128</v>
      </c>
      <c r="C86" s="60" t="s">
        <v>371</v>
      </c>
      <c r="D86" s="60"/>
      <c r="E86" s="60"/>
      <c r="F86" s="60"/>
      <c r="G86" s="60"/>
      <c r="H86" s="39" t="s">
        <v>110</v>
      </c>
      <c r="I86" s="48">
        <v>1</v>
      </c>
      <c r="J86" s="7">
        <v>0</v>
      </c>
      <c r="K86" s="48">
        <f t="shared" si="0"/>
        <v>0</v>
      </c>
      <c r="L86" s="48">
        <v>0</v>
      </c>
      <c r="M86" s="12">
        <f t="shared" si="1"/>
        <v>0</v>
      </c>
      <c r="Z86" s="48">
        <f t="shared" si="2"/>
        <v>0</v>
      </c>
      <c r="AB86" s="48">
        <f t="shared" si="3"/>
        <v>0</v>
      </c>
      <c r="AC86" s="48">
        <f t="shared" si="4"/>
        <v>0</v>
      </c>
      <c r="AD86" s="48">
        <f t="shared" si="5"/>
        <v>0</v>
      </c>
      <c r="AE86" s="48">
        <f t="shared" si="6"/>
        <v>0</v>
      </c>
      <c r="AF86" s="48">
        <f t="shared" si="7"/>
        <v>0</v>
      </c>
      <c r="AG86" s="48">
        <f t="shared" si="8"/>
        <v>0</v>
      </c>
      <c r="AH86" s="48">
        <f t="shared" si="9"/>
        <v>0</v>
      </c>
      <c r="AI86" s="16" t="s">
        <v>153</v>
      </c>
      <c r="AJ86" s="48">
        <f t="shared" si="10"/>
        <v>0</v>
      </c>
      <c r="AK86" s="48">
        <f t="shared" si="11"/>
        <v>0</v>
      </c>
      <c r="AL86" s="48">
        <f t="shared" si="12"/>
        <v>0</v>
      </c>
      <c r="AN86" s="48">
        <v>21</v>
      </c>
      <c r="AO86" s="48">
        <f t="shared" si="13"/>
        <v>0</v>
      </c>
      <c r="AP86" s="48">
        <f t="shared" si="14"/>
        <v>0</v>
      </c>
      <c r="AQ86" s="26" t="s">
        <v>345</v>
      </c>
      <c r="AV86" s="48">
        <f t="shared" si="15"/>
        <v>0</v>
      </c>
      <c r="AW86" s="48">
        <f t="shared" si="16"/>
        <v>0</v>
      </c>
      <c r="AX86" s="48">
        <f t="shared" si="17"/>
        <v>0</v>
      </c>
      <c r="AY86" s="26" t="s">
        <v>13</v>
      </c>
      <c r="AZ86" s="26" t="s">
        <v>369</v>
      </c>
      <c r="BA86" s="16" t="s">
        <v>238</v>
      </c>
      <c r="BC86" s="48">
        <f t="shared" si="18"/>
        <v>0</v>
      </c>
      <c r="BD86" s="48">
        <f t="shared" si="19"/>
        <v>0</v>
      </c>
      <c r="BE86" s="48">
        <v>0</v>
      </c>
      <c r="BF86" s="48">
        <f t="shared" si="20"/>
        <v>0</v>
      </c>
      <c r="BH86" s="48">
        <f t="shared" si="21"/>
        <v>0</v>
      </c>
      <c r="BI86" s="48">
        <f t="shared" si="22"/>
        <v>0</v>
      </c>
      <c r="BJ86" s="48">
        <f t="shared" si="23"/>
        <v>0</v>
      </c>
      <c r="BK86" s="48"/>
      <c r="BL86" s="48"/>
    </row>
    <row r="87" spans="1:64" ht="15" customHeight="1">
      <c r="A87" s="2" t="s">
        <v>57</v>
      </c>
      <c r="B87" s="39" t="s">
        <v>220</v>
      </c>
      <c r="C87" s="60" t="s">
        <v>92</v>
      </c>
      <c r="D87" s="60"/>
      <c r="E87" s="60"/>
      <c r="F87" s="60"/>
      <c r="G87" s="60"/>
      <c r="H87" s="39" t="s">
        <v>110</v>
      </c>
      <c r="I87" s="48">
        <v>1</v>
      </c>
      <c r="J87" s="7">
        <v>0</v>
      </c>
      <c r="K87" s="48">
        <f t="shared" si="0"/>
        <v>0</v>
      </c>
      <c r="L87" s="48">
        <v>0</v>
      </c>
      <c r="M87" s="12">
        <f t="shared" si="1"/>
        <v>0</v>
      </c>
      <c r="Z87" s="48">
        <f t="shared" si="2"/>
        <v>0</v>
      </c>
      <c r="AB87" s="48">
        <f t="shared" si="3"/>
        <v>0</v>
      </c>
      <c r="AC87" s="48">
        <f t="shared" si="4"/>
        <v>0</v>
      </c>
      <c r="AD87" s="48">
        <f t="shared" si="5"/>
        <v>0</v>
      </c>
      <c r="AE87" s="48">
        <f t="shared" si="6"/>
        <v>0</v>
      </c>
      <c r="AF87" s="48">
        <f t="shared" si="7"/>
        <v>0</v>
      </c>
      <c r="AG87" s="48">
        <f t="shared" si="8"/>
        <v>0</v>
      </c>
      <c r="AH87" s="48">
        <f t="shared" si="9"/>
        <v>0</v>
      </c>
      <c r="AI87" s="16" t="s">
        <v>153</v>
      </c>
      <c r="AJ87" s="48">
        <f t="shared" si="10"/>
        <v>0</v>
      </c>
      <c r="AK87" s="48">
        <f t="shared" si="11"/>
        <v>0</v>
      </c>
      <c r="AL87" s="48">
        <f t="shared" si="12"/>
        <v>0</v>
      </c>
      <c r="AN87" s="48">
        <v>21</v>
      </c>
      <c r="AO87" s="48">
        <f t="shared" si="13"/>
        <v>0</v>
      </c>
      <c r="AP87" s="48">
        <f t="shared" si="14"/>
        <v>0</v>
      </c>
      <c r="AQ87" s="26" t="s">
        <v>345</v>
      </c>
      <c r="AV87" s="48">
        <f t="shared" si="15"/>
        <v>0</v>
      </c>
      <c r="AW87" s="48">
        <f t="shared" si="16"/>
        <v>0</v>
      </c>
      <c r="AX87" s="48">
        <f t="shared" si="17"/>
        <v>0</v>
      </c>
      <c r="AY87" s="26" t="s">
        <v>13</v>
      </c>
      <c r="AZ87" s="26" t="s">
        <v>369</v>
      </c>
      <c r="BA87" s="16" t="s">
        <v>238</v>
      </c>
      <c r="BC87" s="48">
        <f t="shared" si="18"/>
        <v>0</v>
      </c>
      <c r="BD87" s="48">
        <f t="shared" si="19"/>
        <v>0</v>
      </c>
      <c r="BE87" s="48">
        <v>0</v>
      </c>
      <c r="BF87" s="48">
        <f t="shared" si="20"/>
        <v>0</v>
      </c>
      <c r="BH87" s="48">
        <f t="shared" si="21"/>
        <v>0</v>
      </c>
      <c r="BI87" s="48">
        <f t="shared" si="22"/>
        <v>0</v>
      </c>
      <c r="BJ87" s="48">
        <f t="shared" si="23"/>
        <v>0</v>
      </c>
      <c r="BK87" s="48"/>
      <c r="BL87" s="48"/>
    </row>
    <row r="88" spans="1:64" ht="15" customHeight="1">
      <c r="A88" s="2" t="s">
        <v>105</v>
      </c>
      <c r="B88" s="39" t="s">
        <v>256</v>
      </c>
      <c r="C88" s="60" t="s">
        <v>283</v>
      </c>
      <c r="D88" s="60"/>
      <c r="E88" s="60"/>
      <c r="F88" s="60"/>
      <c r="G88" s="60"/>
      <c r="H88" s="39" t="s">
        <v>110</v>
      </c>
      <c r="I88" s="48">
        <v>1</v>
      </c>
      <c r="J88" s="7">
        <v>0</v>
      </c>
      <c r="K88" s="48">
        <f t="shared" si="0"/>
        <v>0</v>
      </c>
      <c r="L88" s="48">
        <v>0</v>
      </c>
      <c r="M88" s="12">
        <f t="shared" si="1"/>
        <v>0</v>
      </c>
      <c r="Z88" s="48">
        <f t="shared" si="2"/>
        <v>0</v>
      </c>
      <c r="AB88" s="48">
        <f t="shared" si="3"/>
        <v>0</v>
      </c>
      <c r="AC88" s="48">
        <f t="shared" si="4"/>
        <v>0</v>
      </c>
      <c r="AD88" s="48">
        <f t="shared" si="5"/>
        <v>0</v>
      </c>
      <c r="AE88" s="48">
        <f t="shared" si="6"/>
        <v>0</v>
      </c>
      <c r="AF88" s="48">
        <f t="shared" si="7"/>
        <v>0</v>
      </c>
      <c r="AG88" s="48">
        <f t="shared" si="8"/>
        <v>0</v>
      </c>
      <c r="AH88" s="48">
        <f t="shared" si="9"/>
        <v>0</v>
      </c>
      <c r="AI88" s="16" t="s">
        <v>153</v>
      </c>
      <c r="AJ88" s="48">
        <f t="shared" si="10"/>
        <v>0</v>
      </c>
      <c r="AK88" s="48">
        <f t="shared" si="11"/>
        <v>0</v>
      </c>
      <c r="AL88" s="48">
        <f t="shared" si="12"/>
        <v>0</v>
      </c>
      <c r="AN88" s="48">
        <v>21</v>
      </c>
      <c r="AO88" s="48">
        <f t="shared" si="13"/>
        <v>0</v>
      </c>
      <c r="AP88" s="48">
        <f t="shared" si="14"/>
        <v>0</v>
      </c>
      <c r="AQ88" s="26" t="s">
        <v>345</v>
      </c>
      <c r="AV88" s="48">
        <f t="shared" si="15"/>
        <v>0</v>
      </c>
      <c r="AW88" s="48">
        <f t="shared" si="16"/>
        <v>0</v>
      </c>
      <c r="AX88" s="48">
        <f t="shared" si="17"/>
        <v>0</v>
      </c>
      <c r="AY88" s="26" t="s">
        <v>13</v>
      </c>
      <c r="AZ88" s="26" t="s">
        <v>369</v>
      </c>
      <c r="BA88" s="16" t="s">
        <v>238</v>
      </c>
      <c r="BC88" s="48">
        <f t="shared" si="18"/>
        <v>0</v>
      </c>
      <c r="BD88" s="48">
        <f t="shared" si="19"/>
        <v>0</v>
      </c>
      <c r="BE88" s="48">
        <v>0</v>
      </c>
      <c r="BF88" s="48">
        <f t="shared" si="20"/>
        <v>0</v>
      </c>
      <c r="BH88" s="48">
        <f t="shared" si="21"/>
        <v>0</v>
      </c>
      <c r="BI88" s="48">
        <f t="shared" si="22"/>
        <v>0</v>
      </c>
      <c r="BJ88" s="48">
        <f t="shared" si="23"/>
        <v>0</v>
      </c>
      <c r="BK88" s="48"/>
      <c r="BL88" s="48"/>
    </row>
    <row r="89" spans="1:64" ht="15" customHeight="1">
      <c r="A89" s="2" t="s">
        <v>137</v>
      </c>
      <c r="B89" s="39" t="s">
        <v>259</v>
      </c>
      <c r="C89" s="60" t="s">
        <v>320</v>
      </c>
      <c r="D89" s="60"/>
      <c r="E89" s="60"/>
      <c r="F89" s="60"/>
      <c r="G89" s="60"/>
      <c r="H89" s="39" t="s">
        <v>110</v>
      </c>
      <c r="I89" s="48">
        <v>1</v>
      </c>
      <c r="J89" s="7">
        <v>0</v>
      </c>
      <c r="K89" s="48">
        <f t="shared" si="0"/>
        <v>0</v>
      </c>
      <c r="L89" s="48">
        <v>0</v>
      </c>
      <c r="M89" s="12">
        <f t="shared" si="1"/>
        <v>0</v>
      </c>
      <c r="Z89" s="48">
        <f t="shared" si="2"/>
        <v>0</v>
      </c>
      <c r="AB89" s="48">
        <f t="shared" si="3"/>
        <v>0</v>
      </c>
      <c r="AC89" s="48">
        <f t="shared" si="4"/>
        <v>0</v>
      </c>
      <c r="AD89" s="48">
        <f t="shared" si="5"/>
        <v>0</v>
      </c>
      <c r="AE89" s="48">
        <f t="shared" si="6"/>
        <v>0</v>
      </c>
      <c r="AF89" s="48">
        <f t="shared" si="7"/>
        <v>0</v>
      </c>
      <c r="AG89" s="48">
        <f t="shared" si="8"/>
        <v>0</v>
      </c>
      <c r="AH89" s="48">
        <f t="shared" si="9"/>
        <v>0</v>
      </c>
      <c r="AI89" s="16" t="s">
        <v>153</v>
      </c>
      <c r="AJ89" s="48">
        <f t="shared" si="10"/>
        <v>0</v>
      </c>
      <c r="AK89" s="48">
        <f t="shared" si="11"/>
        <v>0</v>
      </c>
      <c r="AL89" s="48">
        <f t="shared" si="12"/>
        <v>0</v>
      </c>
      <c r="AN89" s="48">
        <v>21</v>
      </c>
      <c r="AO89" s="48">
        <f t="shared" si="13"/>
        <v>0</v>
      </c>
      <c r="AP89" s="48">
        <f t="shared" si="14"/>
        <v>0</v>
      </c>
      <c r="AQ89" s="26" t="s">
        <v>345</v>
      </c>
      <c r="AV89" s="48">
        <f t="shared" si="15"/>
        <v>0</v>
      </c>
      <c r="AW89" s="48">
        <f t="shared" si="16"/>
        <v>0</v>
      </c>
      <c r="AX89" s="48">
        <f t="shared" si="17"/>
        <v>0</v>
      </c>
      <c r="AY89" s="26" t="s">
        <v>13</v>
      </c>
      <c r="AZ89" s="26" t="s">
        <v>369</v>
      </c>
      <c r="BA89" s="16" t="s">
        <v>238</v>
      </c>
      <c r="BC89" s="48">
        <f t="shared" si="18"/>
        <v>0</v>
      </c>
      <c r="BD89" s="48">
        <f t="shared" si="19"/>
        <v>0</v>
      </c>
      <c r="BE89" s="48">
        <v>0</v>
      </c>
      <c r="BF89" s="48">
        <f t="shared" si="20"/>
        <v>0</v>
      </c>
      <c r="BH89" s="48">
        <f t="shared" si="21"/>
        <v>0</v>
      </c>
      <c r="BI89" s="48">
        <f t="shared" si="22"/>
        <v>0</v>
      </c>
      <c r="BJ89" s="48">
        <f t="shared" si="23"/>
        <v>0</v>
      </c>
      <c r="BK89" s="48"/>
      <c r="BL89" s="48"/>
    </row>
    <row r="90" spans="1:64" ht="15" customHeight="1">
      <c r="A90" s="2" t="s">
        <v>113</v>
      </c>
      <c r="B90" s="39" t="s">
        <v>154</v>
      </c>
      <c r="C90" s="60" t="s">
        <v>144</v>
      </c>
      <c r="D90" s="60"/>
      <c r="E90" s="60"/>
      <c r="F90" s="60"/>
      <c r="G90" s="60"/>
      <c r="H90" s="39" t="s">
        <v>260</v>
      </c>
      <c r="I90" s="48">
        <v>1</v>
      </c>
      <c r="J90" s="7">
        <v>0</v>
      </c>
      <c r="K90" s="48">
        <f t="shared" si="0"/>
        <v>0</v>
      </c>
      <c r="L90" s="48">
        <v>0</v>
      </c>
      <c r="M90" s="12">
        <f t="shared" si="1"/>
        <v>0</v>
      </c>
      <c r="Z90" s="48">
        <f t="shared" si="2"/>
        <v>0</v>
      </c>
      <c r="AB90" s="48">
        <f t="shared" si="3"/>
        <v>0</v>
      </c>
      <c r="AC90" s="48">
        <f t="shared" si="4"/>
        <v>0</v>
      </c>
      <c r="AD90" s="48">
        <f t="shared" si="5"/>
        <v>0</v>
      </c>
      <c r="AE90" s="48">
        <f t="shared" si="6"/>
        <v>0</v>
      </c>
      <c r="AF90" s="48">
        <f t="shared" si="7"/>
        <v>0</v>
      </c>
      <c r="AG90" s="48">
        <f t="shared" si="8"/>
        <v>0</v>
      </c>
      <c r="AH90" s="48">
        <f t="shared" si="9"/>
        <v>0</v>
      </c>
      <c r="AI90" s="16" t="s">
        <v>153</v>
      </c>
      <c r="AJ90" s="48">
        <f t="shared" si="10"/>
        <v>0</v>
      </c>
      <c r="AK90" s="48">
        <f t="shared" si="11"/>
        <v>0</v>
      </c>
      <c r="AL90" s="48">
        <f t="shared" si="12"/>
        <v>0</v>
      </c>
      <c r="AN90" s="48">
        <v>21</v>
      </c>
      <c r="AO90" s="48">
        <f t="shared" si="13"/>
        <v>0</v>
      </c>
      <c r="AP90" s="48">
        <f t="shared" si="14"/>
        <v>0</v>
      </c>
      <c r="AQ90" s="26" t="s">
        <v>345</v>
      </c>
      <c r="AV90" s="48">
        <f t="shared" si="15"/>
        <v>0</v>
      </c>
      <c r="AW90" s="48">
        <f t="shared" si="16"/>
        <v>0</v>
      </c>
      <c r="AX90" s="48">
        <f t="shared" si="17"/>
        <v>0</v>
      </c>
      <c r="AY90" s="26" t="s">
        <v>13</v>
      </c>
      <c r="AZ90" s="26" t="s">
        <v>369</v>
      </c>
      <c r="BA90" s="16" t="s">
        <v>238</v>
      </c>
      <c r="BC90" s="48">
        <f t="shared" si="18"/>
        <v>0</v>
      </c>
      <c r="BD90" s="48">
        <f t="shared" si="19"/>
        <v>0</v>
      </c>
      <c r="BE90" s="48">
        <v>0</v>
      </c>
      <c r="BF90" s="48">
        <f t="shared" si="20"/>
        <v>0</v>
      </c>
      <c r="BH90" s="48">
        <f t="shared" si="21"/>
        <v>0</v>
      </c>
      <c r="BI90" s="48">
        <f t="shared" si="22"/>
        <v>0</v>
      </c>
      <c r="BJ90" s="48">
        <f t="shared" si="23"/>
        <v>0</v>
      </c>
      <c r="BK90" s="48"/>
      <c r="BL90" s="48"/>
    </row>
    <row r="91" spans="1:64" ht="15" customHeight="1">
      <c r="A91" s="2" t="s">
        <v>278</v>
      </c>
      <c r="B91" s="39" t="s">
        <v>1</v>
      </c>
      <c r="C91" s="60" t="s">
        <v>314</v>
      </c>
      <c r="D91" s="60"/>
      <c r="E91" s="60"/>
      <c r="F91" s="60"/>
      <c r="G91" s="60"/>
      <c r="H91" s="39" t="s">
        <v>110</v>
      </c>
      <c r="I91" s="48">
        <v>1</v>
      </c>
      <c r="J91" s="7">
        <v>0</v>
      </c>
      <c r="K91" s="48">
        <f t="shared" si="0"/>
        <v>0</v>
      </c>
      <c r="L91" s="48">
        <v>0</v>
      </c>
      <c r="M91" s="12">
        <f t="shared" si="1"/>
        <v>0</v>
      </c>
      <c r="Z91" s="48">
        <f t="shared" si="2"/>
        <v>0</v>
      </c>
      <c r="AB91" s="48">
        <f t="shared" si="3"/>
        <v>0</v>
      </c>
      <c r="AC91" s="48">
        <f t="shared" si="4"/>
        <v>0</v>
      </c>
      <c r="AD91" s="48">
        <f t="shared" si="5"/>
        <v>0</v>
      </c>
      <c r="AE91" s="48">
        <f t="shared" si="6"/>
        <v>0</v>
      </c>
      <c r="AF91" s="48">
        <f t="shared" si="7"/>
        <v>0</v>
      </c>
      <c r="AG91" s="48">
        <f t="shared" si="8"/>
        <v>0</v>
      </c>
      <c r="AH91" s="48">
        <f t="shared" si="9"/>
        <v>0</v>
      </c>
      <c r="AI91" s="16" t="s">
        <v>153</v>
      </c>
      <c r="AJ91" s="48">
        <f t="shared" si="10"/>
        <v>0</v>
      </c>
      <c r="AK91" s="48">
        <f t="shared" si="11"/>
        <v>0</v>
      </c>
      <c r="AL91" s="48">
        <f t="shared" si="12"/>
        <v>0</v>
      </c>
      <c r="AN91" s="48">
        <v>21</v>
      </c>
      <c r="AO91" s="48">
        <f t="shared" si="13"/>
        <v>0</v>
      </c>
      <c r="AP91" s="48">
        <f t="shared" si="14"/>
        <v>0</v>
      </c>
      <c r="AQ91" s="26" t="s">
        <v>345</v>
      </c>
      <c r="AV91" s="48">
        <f t="shared" si="15"/>
        <v>0</v>
      </c>
      <c r="AW91" s="48">
        <f t="shared" si="16"/>
        <v>0</v>
      </c>
      <c r="AX91" s="48">
        <f t="shared" si="17"/>
        <v>0</v>
      </c>
      <c r="AY91" s="26" t="s">
        <v>13</v>
      </c>
      <c r="AZ91" s="26" t="s">
        <v>369</v>
      </c>
      <c r="BA91" s="16" t="s">
        <v>238</v>
      </c>
      <c r="BC91" s="48">
        <f t="shared" si="18"/>
        <v>0</v>
      </c>
      <c r="BD91" s="48">
        <f t="shared" si="19"/>
        <v>0</v>
      </c>
      <c r="BE91" s="48">
        <v>0</v>
      </c>
      <c r="BF91" s="48">
        <f t="shared" si="20"/>
        <v>0</v>
      </c>
      <c r="BH91" s="48">
        <f t="shared" si="21"/>
        <v>0</v>
      </c>
      <c r="BI91" s="48">
        <f t="shared" si="22"/>
        <v>0</v>
      </c>
      <c r="BJ91" s="48">
        <f t="shared" si="23"/>
        <v>0</v>
      </c>
      <c r="BK91" s="48"/>
      <c r="BL91" s="48"/>
    </row>
    <row r="92" spans="1:47" ht="15" customHeight="1">
      <c r="A92" s="53" t="s">
        <v>234</v>
      </c>
      <c r="B92" s="36" t="s">
        <v>37</v>
      </c>
      <c r="C92" s="112" t="s">
        <v>268</v>
      </c>
      <c r="D92" s="112"/>
      <c r="E92" s="112"/>
      <c r="F92" s="112"/>
      <c r="G92" s="112"/>
      <c r="H92" s="21" t="s">
        <v>316</v>
      </c>
      <c r="I92" s="21" t="s">
        <v>316</v>
      </c>
      <c r="J92" s="5" t="s">
        <v>316</v>
      </c>
      <c r="K92" s="35">
        <f>SUM(K93:K110)</f>
        <v>0</v>
      </c>
      <c r="L92" s="16" t="s">
        <v>234</v>
      </c>
      <c r="M92" s="19">
        <f>SUM(M93:M110)</f>
        <v>0</v>
      </c>
      <c r="AI92" s="16" t="s">
        <v>153</v>
      </c>
      <c r="AS92" s="35">
        <f>SUM(AJ93:AJ110)</f>
        <v>0</v>
      </c>
      <c r="AT92" s="35">
        <f>SUM(AK93:AK110)</f>
        <v>0</v>
      </c>
      <c r="AU92" s="35">
        <f>SUM(AL93:AL110)</f>
        <v>0</v>
      </c>
    </row>
    <row r="93" spans="1:64" ht="15" customHeight="1">
      <c r="A93" s="2" t="s">
        <v>357</v>
      </c>
      <c r="B93" s="39" t="s">
        <v>170</v>
      </c>
      <c r="C93" s="60" t="s">
        <v>286</v>
      </c>
      <c r="D93" s="60"/>
      <c r="E93" s="60"/>
      <c r="F93" s="60"/>
      <c r="G93" s="60"/>
      <c r="H93" s="39" t="s">
        <v>110</v>
      </c>
      <c r="I93" s="48">
        <v>1</v>
      </c>
      <c r="J93" s="7">
        <v>0</v>
      </c>
      <c r="K93" s="48">
        <f aca="true" t="shared" si="24" ref="K93:K106">I93*J93</f>
        <v>0</v>
      </c>
      <c r="L93" s="48">
        <v>0</v>
      </c>
      <c r="M93" s="12">
        <f aca="true" t="shared" si="25" ref="M93:M106">I93*L93</f>
        <v>0</v>
      </c>
      <c r="Z93" s="48">
        <f aca="true" t="shared" si="26" ref="Z93:Z106">IF(AQ93="5",BJ93,0)</f>
        <v>0</v>
      </c>
      <c r="AB93" s="48">
        <f aca="true" t="shared" si="27" ref="AB93:AB106">IF(AQ93="1",BH93,0)</f>
        <v>0</v>
      </c>
      <c r="AC93" s="48">
        <f aca="true" t="shared" si="28" ref="AC93:AC106">IF(AQ93="1",BI93,0)</f>
        <v>0</v>
      </c>
      <c r="AD93" s="48">
        <f aca="true" t="shared" si="29" ref="AD93:AD106">IF(AQ93="7",BH93,0)</f>
        <v>0</v>
      </c>
      <c r="AE93" s="48">
        <f aca="true" t="shared" si="30" ref="AE93:AE106">IF(AQ93="7",BI93,0)</f>
        <v>0</v>
      </c>
      <c r="AF93" s="48">
        <f aca="true" t="shared" si="31" ref="AF93:AF106">IF(AQ93="2",BH93,0)</f>
        <v>0</v>
      </c>
      <c r="AG93" s="48">
        <f aca="true" t="shared" si="32" ref="AG93:AG106">IF(AQ93="2",BI93,0)</f>
        <v>0</v>
      </c>
      <c r="AH93" s="48">
        <f aca="true" t="shared" si="33" ref="AH93:AH106">IF(AQ93="0",BJ93,0)</f>
        <v>0</v>
      </c>
      <c r="AI93" s="16" t="s">
        <v>153</v>
      </c>
      <c r="AJ93" s="48">
        <f aca="true" t="shared" si="34" ref="AJ93:AJ106">IF(AN93=0,K93,0)</f>
        <v>0</v>
      </c>
      <c r="AK93" s="48">
        <f aca="true" t="shared" si="35" ref="AK93:AK106">IF(AN93=15,K93,0)</f>
        <v>0</v>
      </c>
      <c r="AL93" s="48">
        <f aca="true" t="shared" si="36" ref="AL93:AL106">IF(AN93=21,K93,0)</f>
        <v>0</v>
      </c>
      <c r="AN93" s="48">
        <v>21</v>
      </c>
      <c r="AO93" s="48">
        <f aca="true" t="shared" si="37" ref="AO93:AO106">J93*0</f>
        <v>0</v>
      </c>
      <c r="AP93" s="48">
        <f aca="true" t="shared" si="38" ref="AP93:AP106">J93*(1-0)</f>
        <v>0</v>
      </c>
      <c r="AQ93" s="26" t="s">
        <v>345</v>
      </c>
      <c r="AV93" s="48">
        <f aca="true" t="shared" si="39" ref="AV93:AV106">AW93+AX93</f>
        <v>0</v>
      </c>
      <c r="AW93" s="48">
        <f aca="true" t="shared" si="40" ref="AW93:AW106">I93*AO93</f>
        <v>0</v>
      </c>
      <c r="AX93" s="48">
        <f aca="true" t="shared" si="41" ref="AX93:AX106">I93*AP93</f>
        <v>0</v>
      </c>
      <c r="AY93" s="26" t="s">
        <v>47</v>
      </c>
      <c r="AZ93" s="26" t="s">
        <v>369</v>
      </c>
      <c r="BA93" s="16" t="s">
        <v>238</v>
      </c>
      <c r="BC93" s="48">
        <f aca="true" t="shared" si="42" ref="BC93:BC106">AW93+AX93</f>
        <v>0</v>
      </c>
      <c r="BD93" s="48">
        <f aca="true" t="shared" si="43" ref="BD93:BD106">J93/(100-BE93)*100</f>
        <v>0</v>
      </c>
      <c r="BE93" s="48">
        <v>0</v>
      </c>
      <c r="BF93" s="48">
        <f aca="true" t="shared" si="44" ref="BF93:BF106">M93</f>
        <v>0</v>
      </c>
      <c r="BH93" s="48">
        <f aca="true" t="shared" si="45" ref="BH93:BH106">I93*AO93</f>
        <v>0</v>
      </c>
      <c r="BI93" s="48">
        <f aca="true" t="shared" si="46" ref="BI93:BI106">I93*AP93</f>
        <v>0</v>
      </c>
      <c r="BJ93" s="48">
        <f aca="true" t="shared" si="47" ref="BJ93:BJ106">I93*J93</f>
        <v>0</v>
      </c>
      <c r="BK93" s="48"/>
      <c r="BL93" s="48"/>
    </row>
    <row r="94" spans="1:64" ht="15" customHeight="1">
      <c r="A94" s="2" t="s">
        <v>20</v>
      </c>
      <c r="B94" s="39" t="s">
        <v>53</v>
      </c>
      <c r="C94" s="60" t="s">
        <v>161</v>
      </c>
      <c r="D94" s="60"/>
      <c r="E94" s="60"/>
      <c r="F94" s="60"/>
      <c r="G94" s="60"/>
      <c r="H94" s="39" t="s">
        <v>110</v>
      </c>
      <c r="I94" s="48">
        <v>1</v>
      </c>
      <c r="J94" s="7">
        <v>0</v>
      </c>
      <c r="K94" s="48">
        <f t="shared" si="24"/>
        <v>0</v>
      </c>
      <c r="L94" s="48">
        <v>0</v>
      </c>
      <c r="M94" s="12">
        <f t="shared" si="25"/>
        <v>0</v>
      </c>
      <c r="Z94" s="48">
        <f t="shared" si="26"/>
        <v>0</v>
      </c>
      <c r="AB94" s="48">
        <f t="shared" si="27"/>
        <v>0</v>
      </c>
      <c r="AC94" s="48">
        <f t="shared" si="28"/>
        <v>0</v>
      </c>
      <c r="AD94" s="48">
        <f t="shared" si="29"/>
        <v>0</v>
      </c>
      <c r="AE94" s="48">
        <f t="shared" si="30"/>
        <v>0</v>
      </c>
      <c r="AF94" s="48">
        <f t="shared" si="31"/>
        <v>0</v>
      </c>
      <c r="AG94" s="48">
        <f t="shared" si="32"/>
        <v>0</v>
      </c>
      <c r="AH94" s="48">
        <f t="shared" si="33"/>
        <v>0</v>
      </c>
      <c r="AI94" s="16" t="s">
        <v>153</v>
      </c>
      <c r="AJ94" s="48">
        <f t="shared" si="34"/>
        <v>0</v>
      </c>
      <c r="AK94" s="48">
        <f t="shared" si="35"/>
        <v>0</v>
      </c>
      <c r="AL94" s="48">
        <f t="shared" si="36"/>
        <v>0</v>
      </c>
      <c r="AN94" s="48">
        <v>21</v>
      </c>
      <c r="AO94" s="48">
        <f t="shared" si="37"/>
        <v>0</v>
      </c>
      <c r="AP94" s="48">
        <f t="shared" si="38"/>
        <v>0</v>
      </c>
      <c r="AQ94" s="26" t="s">
        <v>345</v>
      </c>
      <c r="AV94" s="48">
        <f t="shared" si="39"/>
        <v>0</v>
      </c>
      <c r="AW94" s="48">
        <f t="shared" si="40"/>
        <v>0</v>
      </c>
      <c r="AX94" s="48">
        <f t="shared" si="41"/>
        <v>0</v>
      </c>
      <c r="AY94" s="26" t="s">
        <v>47</v>
      </c>
      <c r="AZ94" s="26" t="s">
        <v>369</v>
      </c>
      <c r="BA94" s="16" t="s">
        <v>238</v>
      </c>
      <c r="BC94" s="48">
        <f t="shared" si="42"/>
        <v>0</v>
      </c>
      <c r="BD94" s="48">
        <f t="shared" si="43"/>
        <v>0</v>
      </c>
      <c r="BE94" s="48">
        <v>0</v>
      </c>
      <c r="BF94" s="48">
        <f t="shared" si="44"/>
        <v>0</v>
      </c>
      <c r="BH94" s="48">
        <f t="shared" si="45"/>
        <v>0</v>
      </c>
      <c r="BI94" s="48">
        <f t="shared" si="46"/>
        <v>0</v>
      </c>
      <c r="BJ94" s="48">
        <f t="shared" si="47"/>
        <v>0</v>
      </c>
      <c r="BK94" s="48"/>
      <c r="BL94" s="48"/>
    </row>
    <row r="95" spans="1:64" ht="15" customHeight="1">
      <c r="A95" s="2" t="s">
        <v>265</v>
      </c>
      <c r="B95" s="39" t="s">
        <v>18</v>
      </c>
      <c r="C95" s="60" t="s">
        <v>258</v>
      </c>
      <c r="D95" s="60"/>
      <c r="E95" s="60"/>
      <c r="F95" s="60"/>
      <c r="G95" s="60"/>
      <c r="H95" s="39" t="s">
        <v>110</v>
      </c>
      <c r="I95" s="48">
        <v>1</v>
      </c>
      <c r="J95" s="7">
        <v>0</v>
      </c>
      <c r="K95" s="48">
        <f t="shared" si="24"/>
        <v>0</v>
      </c>
      <c r="L95" s="48">
        <v>0</v>
      </c>
      <c r="M95" s="12">
        <f t="shared" si="25"/>
        <v>0</v>
      </c>
      <c r="Z95" s="48">
        <f t="shared" si="26"/>
        <v>0</v>
      </c>
      <c r="AB95" s="48">
        <f t="shared" si="27"/>
        <v>0</v>
      </c>
      <c r="AC95" s="48">
        <f t="shared" si="28"/>
        <v>0</v>
      </c>
      <c r="AD95" s="48">
        <f t="shared" si="29"/>
        <v>0</v>
      </c>
      <c r="AE95" s="48">
        <f t="shared" si="30"/>
        <v>0</v>
      </c>
      <c r="AF95" s="48">
        <f t="shared" si="31"/>
        <v>0</v>
      </c>
      <c r="AG95" s="48">
        <f t="shared" si="32"/>
        <v>0</v>
      </c>
      <c r="AH95" s="48">
        <f t="shared" si="33"/>
        <v>0</v>
      </c>
      <c r="AI95" s="16" t="s">
        <v>153</v>
      </c>
      <c r="AJ95" s="48">
        <f t="shared" si="34"/>
        <v>0</v>
      </c>
      <c r="AK95" s="48">
        <f t="shared" si="35"/>
        <v>0</v>
      </c>
      <c r="AL95" s="48">
        <f t="shared" si="36"/>
        <v>0</v>
      </c>
      <c r="AN95" s="48">
        <v>21</v>
      </c>
      <c r="AO95" s="48">
        <f t="shared" si="37"/>
        <v>0</v>
      </c>
      <c r="AP95" s="48">
        <f t="shared" si="38"/>
        <v>0</v>
      </c>
      <c r="AQ95" s="26" t="s">
        <v>345</v>
      </c>
      <c r="AV95" s="48">
        <f t="shared" si="39"/>
        <v>0</v>
      </c>
      <c r="AW95" s="48">
        <f t="shared" si="40"/>
        <v>0</v>
      </c>
      <c r="AX95" s="48">
        <f t="shared" si="41"/>
        <v>0</v>
      </c>
      <c r="AY95" s="26" t="s">
        <v>47</v>
      </c>
      <c r="AZ95" s="26" t="s">
        <v>369</v>
      </c>
      <c r="BA95" s="16" t="s">
        <v>238</v>
      </c>
      <c r="BC95" s="48">
        <f t="shared" si="42"/>
        <v>0</v>
      </c>
      <c r="BD95" s="48">
        <f t="shared" si="43"/>
        <v>0</v>
      </c>
      <c r="BE95" s="48">
        <v>0</v>
      </c>
      <c r="BF95" s="48">
        <f t="shared" si="44"/>
        <v>0</v>
      </c>
      <c r="BH95" s="48">
        <f t="shared" si="45"/>
        <v>0</v>
      </c>
      <c r="BI95" s="48">
        <f t="shared" si="46"/>
        <v>0</v>
      </c>
      <c r="BJ95" s="48">
        <f t="shared" si="47"/>
        <v>0</v>
      </c>
      <c r="BK95" s="48"/>
      <c r="BL95" s="48"/>
    </row>
    <row r="96" spans="1:64" ht="15" customHeight="1">
      <c r="A96" s="2" t="s">
        <v>280</v>
      </c>
      <c r="B96" s="39" t="s">
        <v>359</v>
      </c>
      <c r="C96" s="60" t="s">
        <v>284</v>
      </c>
      <c r="D96" s="60"/>
      <c r="E96" s="60"/>
      <c r="F96" s="60"/>
      <c r="G96" s="60"/>
      <c r="H96" s="39" t="s">
        <v>110</v>
      </c>
      <c r="I96" s="48">
        <v>1</v>
      </c>
      <c r="J96" s="7">
        <v>0</v>
      </c>
      <c r="K96" s="48">
        <f t="shared" si="24"/>
        <v>0</v>
      </c>
      <c r="L96" s="48">
        <v>0</v>
      </c>
      <c r="M96" s="12">
        <f t="shared" si="25"/>
        <v>0</v>
      </c>
      <c r="Z96" s="48">
        <f t="shared" si="26"/>
        <v>0</v>
      </c>
      <c r="AB96" s="48">
        <f t="shared" si="27"/>
        <v>0</v>
      </c>
      <c r="AC96" s="48">
        <f t="shared" si="28"/>
        <v>0</v>
      </c>
      <c r="AD96" s="48">
        <f t="shared" si="29"/>
        <v>0</v>
      </c>
      <c r="AE96" s="48">
        <f t="shared" si="30"/>
        <v>0</v>
      </c>
      <c r="AF96" s="48">
        <f t="shared" si="31"/>
        <v>0</v>
      </c>
      <c r="AG96" s="48">
        <f t="shared" si="32"/>
        <v>0</v>
      </c>
      <c r="AH96" s="48">
        <f t="shared" si="33"/>
        <v>0</v>
      </c>
      <c r="AI96" s="16" t="s">
        <v>153</v>
      </c>
      <c r="AJ96" s="48">
        <f t="shared" si="34"/>
        <v>0</v>
      </c>
      <c r="AK96" s="48">
        <f t="shared" si="35"/>
        <v>0</v>
      </c>
      <c r="AL96" s="48">
        <f t="shared" si="36"/>
        <v>0</v>
      </c>
      <c r="AN96" s="48">
        <v>21</v>
      </c>
      <c r="AO96" s="48">
        <f t="shared" si="37"/>
        <v>0</v>
      </c>
      <c r="AP96" s="48">
        <f t="shared" si="38"/>
        <v>0</v>
      </c>
      <c r="AQ96" s="26" t="s">
        <v>345</v>
      </c>
      <c r="AV96" s="48">
        <f t="shared" si="39"/>
        <v>0</v>
      </c>
      <c r="AW96" s="48">
        <f t="shared" si="40"/>
        <v>0</v>
      </c>
      <c r="AX96" s="48">
        <f t="shared" si="41"/>
        <v>0</v>
      </c>
      <c r="AY96" s="26" t="s">
        <v>47</v>
      </c>
      <c r="AZ96" s="26" t="s">
        <v>369</v>
      </c>
      <c r="BA96" s="16" t="s">
        <v>238</v>
      </c>
      <c r="BC96" s="48">
        <f t="shared" si="42"/>
        <v>0</v>
      </c>
      <c r="BD96" s="48">
        <f t="shared" si="43"/>
        <v>0</v>
      </c>
      <c r="BE96" s="48">
        <v>0</v>
      </c>
      <c r="BF96" s="48">
        <f t="shared" si="44"/>
        <v>0</v>
      </c>
      <c r="BH96" s="48">
        <f t="shared" si="45"/>
        <v>0</v>
      </c>
      <c r="BI96" s="48">
        <f t="shared" si="46"/>
        <v>0</v>
      </c>
      <c r="BJ96" s="48">
        <f t="shared" si="47"/>
        <v>0</v>
      </c>
      <c r="BK96" s="48"/>
      <c r="BL96" s="48"/>
    </row>
    <row r="97" spans="1:64" ht="15" customHeight="1">
      <c r="A97" s="2" t="s">
        <v>133</v>
      </c>
      <c r="B97" s="39" t="s">
        <v>83</v>
      </c>
      <c r="C97" s="60" t="s">
        <v>156</v>
      </c>
      <c r="D97" s="60"/>
      <c r="E97" s="60"/>
      <c r="F97" s="60"/>
      <c r="G97" s="60"/>
      <c r="H97" s="39" t="s">
        <v>110</v>
      </c>
      <c r="I97" s="48">
        <v>1</v>
      </c>
      <c r="J97" s="7">
        <v>0</v>
      </c>
      <c r="K97" s="48">
        <f t="shared" si="24"/>
        <v>0</v>
      </c>
      <c r="L97" s="48">
        <v>0</v>
      </c>
      <c r="M97" s="12">
        <f t="shared" si="25"/>
        <v>0</v>
      </c>
      <c r="Z97" s="48">
        <f t="shared" si="26"/>
        <v>0</v>
      </c>
      <c r="AB97" s="48">
        <f t="shared" si="27"/>
        <v>0</v>
      </c>
      <c r="AC97" s="48">
        <f t="shared" si="28"/>
        <v>0</v>
      </c>
      <c r="AD97" s="48">
        <f t="shared" si="29"/>
        <v>0</v>
      </c>
      <c r="AE97" s="48">
        <f t="shared" si="30"/>
        <v>0</v>
      </c>
      <c r="AF97" s="48">
        <f t="shared" si="31"/>
        <v>0</v>
      </c>
      <c r="AG97" s="48">
        <f t="shared" si="32"/>
        <v>0</v>
      </c>
      <c r="AH97" s="48">
        <f t="shared" si="33"/>
        <v>0</v>
      </c>
      <c r="AI97" s="16" t="s">
        <v>153</v>
      </c>
      <c r="AJ97" s="48">
        <f t="shared" si="34"/>
        <v>0</v>
      </c>
      <c r="AK97" s="48">
        <f t="shared" si="35"/>
        <v>0</v>
      </c>
      <c r="AL97" s="48">
        <f t="shared" si="36"/>
        <v>0</v>
      </c>
      <c r="AN97" s="48">
        <v>21</v>
      </c>
      <c r="AO97" s="48">
        <f t="shared" si="37"/>
        <v>0</v>
      </c>
      <c r="AP97" s="48">
        <f t="shared" si="38"/>
        <v>0</v>
      </c>
      <c r="AQ97" s="26" t="s">
        <v>345</v>
      </c>
      <c r="AV97" s="48">
        <f t="shared" si="39"/>
        <v>0</v>
      </c>
      <c r="AW97" s="48">
        <f t="shared" si="40"/>
        <v>0</v>
      </c>
      <c r="AX97" s="48">
        <f t="shared" si="41"/>
        <v>0</v>
      </c>
      <c r="AY97" s="26" t="s">
        <v>47</v>
      </c>
      <c r="AZ97" s="26" t="s">
        <v>369</v>
      </c>
      <c r="BA97" s="16" t="s">
        <v>238</v>
      </c>
      <c r="BC97" s="48">
        <f t="shared" si="42"/>
        <v>0</v>
      </c>
      <c r="BD97" s="48">
        <f t="shared" si="43"/>
        <v>0</v>
      </c>
      <c r="BE97" s="48">
        <v>0</v>
      </c>
      <c r="BF97" s="48">
        <f t="shared" si="44"/>
        <v>0</v>
      </c>
      <c r="BH97" s="48">
        <f t="shared" si="45"/>
        <v>0</v>
      </c>
      <c r="BI97" s="48">
        <f t="shared" si="46"/>
        <v>0</v>
      </c>
      <c r="BJ97" s="48">
        <f t="shared" si="47"/>
        <v>0</v>
      </c>
      <c r="BK97" s="48"/>
      <c r="BL97" s="48"/>
    </row>
    <row r="98" spans="1:64" ht="15" customHeight="1">
      <c r="A98" s="2" t="s">
        <v>132</v>
      </c>
      <c r="B98" s="39" t="s">
        <v>319</v>
      </c>
      <c r="C98" s="60" t="s">
        <v>196</v>
      </c>
      <c r="D98" s="60"/>
      <c r="E98" s="60"/>
      <c r="F98" s="60"/>
      <c r="G98" s="60"/>
      <c r="H98" s="39" t="s">
        <v>110</v>
      </c>
      <c r="I98" s="48">
        <v>1</v>
      </c>
      <c r="J98" s="7">
        <v>0</v>
      </c>
      <c r="K98" s="48">
        <f t="shared" si="24"/>
        <v>0</v>
      </c>
      <c r="L98" s="48">
        <v>0</v>
      </c>
      <c r="M98" s="12">
        <f t="shared" si="25"/>
        <v>0</v>
      </c>
      <c r="Z98" s="48">
        <f t="shared" si="26"/>
        <v>0</v>
      </c>
      <c r="AB98" s="48">
        <f t="shared" si="27"/>
        <v>0</v>
      </c>
      <c r="AC98" s="48">
        <f t="shared" si="28"/>
        <v>0</v>
      </c>
      <c r="AD98" s="48">
        <f t="shared" si="29"/>
        <v>0</v>
      </c>
      <c r="AE98" s="48">
        <f t="shared" si="30"/>
        <v>0</v>
      </c>
      <c r="AF98" s="48">
        <f t="shared" si="31"/>
        <v>0</v>
      </c>
      <c r="AG98" s="48">
        <f t="shared" si="32"/>
        <v>0</v>
      </c>
      <c r="AH98" s="48">
        <f t="shared" si="33"/>
        <v>0</v>
      </c>
      <c r="AI98" s="16" t="s">
        <v>153</v>
      </c>
      <c r="AJ98" s="48">
        <f t="shared" si="34"/>
        <v>0</v>
      </c>
      <c r="AK98" s="48">
        <f t="shared" si="35"/>
        <v>0</v>
      </c>
      <c r="AL98" s="48">
        <f t="shared" si="36"/>
        <v>0</v>
      </c>
      <c r="AN98" s="48">
        <v>21</v>
      </c>
      <c r="AO98" s="48">
        <f t="shared" si="37"/>
        <v>0</v>
      </c>
      <c r="AP98" s="48">
        <f t="shared" si="38"/>
        <v>0</v>
      </c>
      <c r="AQ98" s="26" t="s">
        <v>345</v>
      </c>
      <c r="AV98" s="48">
        <f t="shared" si="39"/>
        <v>0</v>
      </c>
      <c r="AW98" s="48">
        <f t="shared" si="40"/>
        <v>0</v>
      </c>
      <c r="AX98" s="48">
        <f t="shared" si="41"/>
        <v>0</v>
      </c>
      <c r="AY98" s="26" t="s">
        <v>47</v>
      </c>
      <c r="AZ98" s="26" t="s">
        <v>369</v>
      </c>
      <c r="BA98" s="16" t="s">
        <v>238</v>
      </c>
      <c r="BC98" s="48">
        <f t="shared" si="42"/>
        <v>0</v>
      </c>
      <c r="BD98" s="48">
        <f t="shared" si="43"/>
        <v>0</v>
      </c>
      <c r="BE98" s="48">
        <v>0</v>
      </c>
      <c r="BF98" s="48">
        <f t="shared" si="44"/>
        <v>0</v>
      </c>
      <c r="BH98" s="48">
        <f t="shared" si="45"/>
        <v>0</v>
      </c>
      <c r="BI98" s="48">
        <f t="shared" si="46"/>
        <v>0</v>
      </c>
      <c r="BJ98" s="48">
        <f t="shared" si="47"/>
        <v>0</v>
      </c>
      <c r="BK98" s="48"/>
      <c r="BL98" s="48"/>
    </row>
    <row r="99" spans="1:64" ht="15" customHeight="1">
      <c r="A99" s="2" t="s">
        <v>151</v>
      </c>
      <c r="B99" s="39" t="s">
        <v>36</v>
      </c>
      <c r="C99" s="60" t="s">
        <v>101</v>
      </c>
      <c r="D99" s="60"/>
      <c r="E99" s="60"/>
      <c r="F99" s="60"/>
      <c r="G99" s="60"/>
      <c r="H99" s="39" t="s">
        <v>110</v>
      </c>
      <c r="I99" s="48">
        <v>1</v>
      </c>
      <c r="J99" s="7">
        <v>0</v>
      </c>
      <c r="K99" s="48">
        <f t="shared" si="24"/>
        <v>0</v>
      </c>
      <c r="L99" s="48">
        <v>0</v>
      </c>
      <c r="M99" s="12">
        <f t="shared" si="25"/>
        <v>0</v>
      </c>
      <c r="Z99" s="48">
        <f t="shared" si="26"/>
        <v>0</v>
      </c>
      <c r="AB99" s="48">
        <f t="shared" si="27"/>
        <v>0</v>
      </c>
      <c r="AC99" s="48">
        <f t="shared" si="28"/>
        <v>0</v>
      </c>
      <c r="AD99" s="48">
        <f t="shared" si="29"/>
        <v>0</v>
      </c>
      <c r="AE99" s="48">
        <f t="shared" si="30"/>
        <v>0</v>
      </c>
      <c r="AF99" s="48">
        <f t="shared" si="31"/>
        <v>0</v>
      </c>
      <c r="AG99" s="48">
        <f t="shared" si="32"/>
        <v>0</v>
      </c>
      <c r="AH99" s="48">
        <f t="shared" si="33"/>
        <v>0</v>
      </c>
      <c r="AI99" s="16" t="s">
        <v>153</v>
      </c>
      <c r="AJ99" s="48">
        <f t="shared" si="34"/>
        <v>0</v>
      </c>
      <c r="AK99" s="48">
        <f t="shared" si="35"/>
        <v>0</v>
      </c>
      <c r="AL99" s="48">
        <f t="shared" si="36"/>
        <v>0</v>
      </c>
      <c r="AN99" s="48">
        <v>21</v>
      </c>
      <c r="AO99" s="48">
        <f t="shared" si="37"/>
        <v>0</v>
      </c>
      <c r="AP99" s="48">
        <f t="shared" si="38"/>
        <v>0</v>
      </c>
      <c r="AQ99" s="26" t="s">
        <v>345</v>
      </c>
      <c r="AV99" s="48">
        <f t="shared" si="39"/>
        <v>0</v>
      </c>
      <c r="AW99" s="48">
        <f t="shared" si="40"/>
        <v>0</v>
      </c>
      <c r="AX99" s="48">
        <f t="shared" si="41"/>
        <v>0</v>
      </c>
      <c r="AY99" s="26" t="s">
        <v>47</v>
      </c>
      <c r="AZ99" s="26" t="s">
        <v>369</v>
      </c>
      <c r="BA99" s="16" t="s">
        <v>238</v>
      </c>
      <c r="BC99" s="48">
        <f t="shared" si="42"/>
        <v>0</v>
      </c>
      <c r="BD99" s="48">
        <f t="shared" si="43"/>
        <v>0</v>
      </c>
      <c r="BE99" s="48">
        <v>0</v>
      </c>
      <c r="BF99" s="48">
        <f t="shared" si="44"/>
        <v>0</v>
      </c>
      <c r="BH99" s="48">
        <f t="shared" si="45"/>
        <v>0</v>
      </c>
      <c r="BI99" s="48">
        <f t="shared" si="46"/>
        <v>0</v>
      </c>
      <c r="BJ99" s="48">
        <f t="shared" si="47"/>
        <v>0</v>
      </c>
      <c r="BK99" s="48"/>
      <c r="BL99" s="48"/>
    </row>
    <row r="100" spans="1:64" ht="15" customHeight="1">
      <c r="A100" s="2" t="s">
        <v>315</v>
      </c>
      <c r="B100" s="39" t="s">
        <v>179</v>
      </c>
      <c r="C100" s="60" t="s">
        <v>282</v>
      </c>
      <c r="D100" s="60"/>
      <c r="E100" s="60"/>
      <c r="F100" s="60"/>
      <c r="G100" s="60"/>
      <c r="H100" s="39" t="s">
        <v>76</v>
      </c>
      <c r="I100" s="48">
        <v>6</v>
      </c>
      <c r="J100" s="7">
        <v>0</v>
      </c>
      <c r="K100" s="48">
        <f t="shared" si="24"/>
        <v>0</v>
      </c>
      <c r="L100" s="48">
        <v>0</v>
      </c>
      <c r="M100" s="12">
        <f t="shared" si="25"/>
        <v>0</v>
      </c>
      <c r="Z100" s="48">
        <f t="shared" si="26"/>
        <v>0</v>
      </c>
      <c r="AB100" s="48">
        <f t="shared" si="27"/>
        <v>0</v>
      </c>
      <c r="AC100" s="48">
        <f t="shared" si="28"/>
        <v>0</v>
      </c>
      <c r="AD100" s="48">
        <f t="shared" si="29"/>
        <v>0</v>
      </c>
      <c r="AE100" s="48">
        <f t="shared" si="30"/>
        <v>0</v>
      </c>
      <c r="AF100" s="48">
        <f t="shared" si="31"/>
        <v>0</v>
      </c>
      <c r="AG100" s="48">
        <f t="shared" si="32"/>
        <v>0</v>
      </c>
      <c r="AH100" s="48">
        <f t="shared" si="33"/>
        <v>0</v>
      </c>
      <c r="AI100" s="16" t="s">
        <v>153</v>
      </c>
      <c r="AJ100" s="48">
        <f t="shared" si="34"/>
        <v>0</v>
      </c>
      <c r="AK100" s="48">
        <f t="shared" si="35"/>
        <v>0</v>
      </c>
      <c r="AL100" s="48">
        <f t="shared" si="36"/>
        <v>0</v>
      </c>
      <c r="AN100" s="48">
        <v>21</v>
      </c>
      <c r="AO100" s="48">
        <f t="shared" si="37"/>
        <v>0</v>
      </c>
      <c r="AP100" s="48">
        <f t="shared" si="38"/>
        <v>0</v>
      </c>
      <c r="AQ100" s="26" t="s">
        <v>345</v>
      </c>
      <c r="AV100" s="48">
        <f t="shared" si="39"/>
        <v>0</v>
      </c>
      <c r="AW100" s="48">
        <f t="shared" si="40"/>
        <v>0</v>
      </c>
      <c r="AX100" s="48">
        <f t="shared" si="41"/>
        <v>0</v>
      </c>
      <c r="AY100" s="26" t="s">
        <v>47</v>
      </c>
      <c r="AZ100" s="26" t="s">
        <v>369</v>
      </c>
      <c r="BA100" s="16" t="s">
        <v>238</v>
      </c>
      <c r="BC100" s="48">
        <f t="shared" si="42"/>
        <v>0</v>
      </c>
      <c r="BD100" s="48">
        <f t="shared" si="43"/>
        <v>0</v>
      </c>
      <c r="BE100" s="48">
        <v>0</v>
      </c>
      <c r="BF100" s="48">
        <f t="shared" si="44"/>
        <v>0</v>
      </c>
      <c r="BH100" s="48">
        <f t="shared" si="45"/>
        <v>0</v>
      </c>
      <c r="BI100" s="48">
        <f t="shared" si="46"/>
        <v>0</v>
      </c>
      <c r="BJ100" s="48">
        <f t="shared" si="47"/>
        <v>0</v>
      </c>
      <c r="BK100" s="48"/>
      <c r="BL100" s="48"/>
    </row>
    <row r="101" spans="1:64" ht="15" customHeight="1">
      <c r="A101" s="2" t="s">
        <v>215</v>
      </c>
      <c r="B101" s="39" t="s">
        <v>303</v>
      </c>
      <c r="C101" s="60" t="s">
        <v>223</v>
      </c>
      <c r="D101" s="60"/>
      <c r="E101" s="60"/>
      <c r="F101" s="60"/>
      <c r="G101" s="60"/>
      <c r="H101" s="39" t="s">
        <v>110</v>
      </c>
      <c r="I101" s="48">
        <v>1</v>
      </c>
      <c r="J101" s="7">
        <v>0</v>
      </c>
      <c r="K101" s="48">
        <f t="shared" si="24"/>
        <v>0</v>
      </c>
      <c r="L101" s="48">
        <v>0</v>
      </c>
      <c r="M101" s="12">
        <f t="shared" si="25"/>
        <v>0</v>
      </c>
      <c r="Z101" s="48">
        <f t="shared" si="26"/>
        <v>0</v>
      </c>
      <c r="AB101" s="48">
        <f t="shared" si="27"/>
        <v>0</v>
      </c>
      <c r="AC101" s="48">
        <f t="shared" si="28"/>
        <v>0</v>
      </c>
      <c r="AD101" s="48">
        <f t="shared" si="29"/>
        <v>0</v>
      </c>
      <c r="AE101" s="48">
        <f t="shared" si="30"/>
        <v>0</v>
      </c>
      <c r="AF101" s="48">
        <f t="shared" si="31"/>
        <v>0</v>
      </c>
      <c r="AG101" s="48">
        <f t="shared" si="32"/>
        <v>0</v>
      </c>
      <c r="AH101" s="48">
        <f t="shared" si="33"/>
        <v>0</v>
      </c>
      <c r="AI101" s="16" t="s">
        <v>153</v>
      </c>
      <c r="AJ101" s="48">
        <f t="shared" si="34"/>
        <v>0</v>
      </c>
      <c r="AK101" s="48">
        <f t="shared" si="35"/>
        <v>0</v>
      </c>
      <c r="AL101" s="48">
        <f t="shared" si="36"/>
        <v>0</v>
      </c>
      <c r="AN101" s="48">
        <v>21</v>
      </c>
      <c r="AO101" s="48">
        <f t="shared" si="37"/>
        <v>0</v>
      </c>
      <c r="AP101" s="48">
        <f t="shared" si="38"/>
        <v>0</v>
      </c>
      <c r="AQ101" s="26" t="s">
        <v>345</v>
      </c>
      <c r="AV101" s="48">
        <f t="shared" si="39"/>
        <v>0</v>
      </c>
      <c r="AW101" s="48">
        <f t="shared" si="40"/>
        <v>0</v>
      </c>
      <c r="AX101" s="48">
        <f t="shared" si="41"/>
        <v>0</v>
      </c>
      <c r="AY101" s="26" t="s">
        <v>47</v>
      </c>
      <c r="AZ101" s="26" t="s">
        <v>369</v>
      </c>
      <c r="BA101" s="16" t="s">
        <v>238</v>
      </c>
      <c r="BC101" s="48">
        <f t="shared" si="42"/>
        <v>0</v>
      </c>
      <c r="BD101" s="48">
        <f t="shared" si="43"/>
        <v>0</v>
      </c>
      <c r="BE101" s="48">
        <v>0</v>
      </c>
      <c r="BF101" s="48">
        <f t="shared" si="44"/>
        <v>0</v>
      </c>
      <c r="BH101" s="48">
        <f t="shared" si="45"/>
        <v>0</v>
      </c>
      <c r="BI101" s="48">
        <f t="shared" si="46"/>
        <v>0</v>
      </c>
      <c r="BJ101" s="48">
        <f t="shared" si="47"/>
        <v>0</v>
      </c>
      <c r="BK101" s="48"/>
      <c r="BL101" s="48"/>
    </row>
    <row r="102" spans="1:64" ht="15" customHeight="1">
      <c r="A102" s="2" t="s">
        <v>203</v>
      </c>
      <c r="B102" s="39" t="s">
        <v>227</v>
      </c>
      <c r="C102" s="60" t="s">
        <v>205</v>
      </c>
      <c r="D102" s="60"/>
      <c r="E102" s="60"/>
      <c r="F102" s="60"/>
      <c r="G102" s="60"/>
      <c r="H102" s="39" t="s">
        <v>110</v>
      </c>
      <c r="I102" s="48">
        <v>1</v>
      </c>
      <c r="J102" s="7">
        <v>0</v>
      </c>
      <c r="K102" s="48">
        <f t="shared" si="24"/>
        <v>0</v>
      </c>
      <c r="L102" s="48">
        <v>0</v>
      </c>
      <c r="M102" s="12">
        <f t="shared" si="25"/>
        <v>0</v>
      </c>
      <c r="Z102" s="48">
        <f t="shared" si="26"/>
        <v>0</v>
      </c>
      <c r="AB102" s="48">
        <f t="shared" si="27"/>
        <v>0</v>
      </c>
      <c r="AC102" s="48">
        <f t="shared" si="28"/>
        <v>0</v>
      </c>
      <c r="AD102" s="48">
        <f t="shared" si="29"/>
        <v>0</v>
      </c>
      <c r="AE102" s="48">
        <f t="shared" si="30"/>
        <v>0</v>
      </c>
      <c r="AF102" s="48">
        <f t="shared" si="31"/>
        <v>0</v>
      </c>
      <c r="AG102" s="48">
        <f t="shared" si="32"/>
        <v>0</v>
      </c>
      <c r="AH102" s="48">
        <f t="shared" si="33"/>
        <v>0</v>
      </c>
      <c r="AI102" s="16" t="s">
        <v>153</v>
      </c>
      <c r="AJ102" s="48">
        <f t="shared" si="34"/>
        <v>0</v>
      </c>
      <c r="AK102" s="48">
        <f t="shared" si="35"/>
        <v>0</v>
      </c>
      <c r="AL102" s="48">
        <f t="shared" si="36"/>
        <v>0</v>
      </c>
      <c r="AN102" s="48">
        <v>21</v>
      </c>
      <c r="AO102" s="48">
        <f t="shared" si="37"/>
        <v>0</v>
      </c>
      <c r="AP102" s="48">
        <f t="shared" si="38"/>
        <v>0</v>
      </c>
      <c r="AQ102" s="26" t="s">
        <v>345</v>
      </c>
      <c r="AV102" s="48">
        <f t="shared" si="39"/>
        <v>0</v>
      </c>
      <c r="AW102" s="48">
        <f t="shared" si="40"/>
        <v>0</v>
      </c>
      <c r="AX102" s="48">
        <f t="shared" si="41"/>
        <v>0</v>
      </c>
      <c r="AY102" s="26" t="s">
        <v>47</v>
      </c>
      <c r="AZ102" s="26" t="s">
        <v>369</v>
      </c>
      <c r="BA102" s="16" t="s">
        <v>238</v>
      </c>
      <c r="BC102" s="48">
        <f t="shared" si="42"/>
        <v>0</v>
      </c>
      <c r="BD102" s="48">
        <f t="shared" si="43"/>
        <v>0</v>
      </c>
      <c r="BE102" s="48">
        <v>0</v>
      </c>
      <c r="BF102" s="48">
        <f t="shared" si="44"/>
        <v>0</v>
      </c>
      <c r="BH102" s="48">
        <f t="shared" si="45"/>
        <v>0</v>
      </c>
      <c r="BI102" s="48">
        <f t="shared" si="46"/>
        <v>0</v>
      </c>
      <c r="BJ102" s="48">
        <f t="shared" si="47"/>
        <v>0</v>
      </c>
      <c r="BK102" s="48"/>
      <c r="BL102" s="48"/>
    </row>
    <row r="103" spans="1:64" ht="15" customHeight="1">
      <c r="A103" s="2" t="s">
        <v>324</v>
      </c>
      <c r="B103" s="39" t="s">
        <v>350</v>
      </c>
      <c r="C103" s="60" t="s">
        <v>3</v>
      </c>
      <c r="D103" s="60"/>
      <c r="E103" s="60"/>
      <c r="F103" s="60"/>
      <c r="G103" s="60"/>
      <c r="H103" s="39" t="s">
        <v>110</v>
      </c>
      <c r="I103" s="48">
        <v>1</v>
      </c>
      <c r="J103" s="7">
        <v>0</v>
      </c>
      <c r="K103" s="48">
        <f t="shared" si="24"/>
        <v>0</v>
      </c>
      <c r="L103" s="48">
        <v>0</v>
      </c>
      <c r="M103" s="12">
        <f t="shared" si="25"/>
        <v>0</v>
      </c>
      <c r="Z103" s="48">
        <f t="shared" si="26"/>
        <v>0</v>
      </c>
      <c r="AB103" s="48">
        <f t="shared" si="27"/>
        <v>0</v>
      </c>
      <c r="AC103" s="48">
        <f t="shared" si="28"/>
        <v>0</v>
      </c>
      <c r="AD103" s="48">
        <f t="shared" si="29"/>
        <v>0</v>
      </c>
      <c r="AE103" s="48">
        <f t="shared" si="30"/>
        <v>0</v>
      </c>
      <c r="AF103" s="48">
        <f t="shared" si="31"/>
        <v>0</v>
      </c>
      <c r="AG103" s="48">
        <f t="shared" si="32"/>
        <v>0</v>
      </c>
      <c r="AH103" s="48">
        <f t="shared" si="33"/>
        <v>0</v>
      </c>
      <c r="AI103" s="16" t="s">
        <v>153</v>
      </c>
      <c r="AJ103" s="48">
        <f t="shared" si="34"/>
        <v>0</v>
      </c>
      <c r="AK103" s="48">
        <f t="shared" si="35"/>
        <v>0</v>
      </c>
      <c r="AL103" s="48">
        <f t="shared" si="36"/>
        <v>0</v>
      </c>
      <c r="AN103" s="48">
        <v>21</v>
      </c>
      <c r="AO103" s="48">
        <f t="shared" si="37"/>
        <v>0</v>
      </c>
      <c r="AP103" s="48">
        <f t="shared" si="38"/>
        <v>0</v>
      </c>
      <c r="AQ103" s="26" t="s">
        <v>345</v>
      </c>
      <c r="AV103" s="48">
        <f t="shared" si="39"/>
        <v>0</v>
      </c>
      <c r="AW103" s="48">
        <f t="shared" si="40"/>
        <v>0</v>
      </c>
      <c r="AX103" s="48">
        <f t="shared" si="41"/>
        <v>0</v>
      </c>
      <c r="AY103" s="26" t="s">
        <v>47</v>
      </c>
      <c r="AZ103" s="26" t="s">
        <v>369</v>
      </c>
      <c r="BA103" s="16" t="s">
        <v>238</v>
      </c>
      <c r="BC103" s="48">
        <f t="shared" si="42"/>
        <v>0</v>
      </c>
      <c r="BD103" s="48">
        <f t="shared" si="43"/>
        <v>0</v>
      </c>
      <c r="BE103" s="48">
        <v>0</v>
      </c>
      <c r="BF103" s="48">
        <f t="shared" si="44"/>
        <v>0</v>
      </c>
      <c r="BH103" s="48">
        <f t="shared" si="45"/>
        <v>0</v>
      </c>
      <c r="BI103" s="48">
        <f t="shared" si="46"/>
        <v>0</v>
      </c>
      <c r="BJ103" s="48">
        <f t="shared" si="47"/>
        <v>0</v>
      </c>
      <c r="BK103" s="48"/>
      <c r="BL103" s="48"/>
    </row>
    <row r="104" spans="1:64" ht="15" customHeight="1">
      <c r="A104" s="2" t="s">
        <v>190</v>
      </c>
      <c r="B104" s="39" t="s">
        <v>139</v>
      </c>
      <c r="C104" s="60" t="s">
        <v>248</v>
      </c>
      <c r="D104" s="60"/>
      <c r="E104" s="60"/>
      <c r="F104" s="60"/>
      <c r="G104" s="60"/>
      <c r="H104" s="39" t="s">
        <v>110</v>
      </c>
      <c r="I104" s="48">
        <v>1</v>
      </c>
      <c r="J104" s="7">
        <v>0</v>
      </c>
      <c r="K104" s="48">
        <f t="shared" si="24"/>
        <v>0</v>
      </c>
      <c r="L104" s="48">
        <v>0</v>
      </c>
      <c r="M104" s="12">
        <f t="shared" si="25"/>
        <v>0</v>
      </c>
      <c r="Z104" s="48">
        <f t="shared" si="26"/>
        <v>0</v>
      </c>
      <c r="AB104" s="48">
        <f t="shared" si="27"/>
        <v>0</v>
      </c>
      <c r="AC104" s="48">
        <f t="shared" si="28"/>
        <v>0</v>
      </c>
      <c r="AD104" s="48">
        <f t="shared" si="29"/>
        <v>0</v>
      </c>
      <c r="AE104" s="48">
        <f t="shared" si="30"/>
        <v>0</v>
      </c>
      <c r="AF104" s="48">
        <f t="shared" si="31"/>
        <v>0</v>
      </c>
      <c r="AG104" s="48">
        <f t="shared" si="32"/>
        <v>0</v>
      </c>
      <c r="AH104" s="48">
        <f t="shared" si="33"/>
        <v>0</v>
      </c>
      <c r="AI104" s="16" t="s">
        <v>153</v>
      </c>
      <c r="AJ104" s="48">
        <f t="shared" si="34"/>
        <v>0</v>
      </c>
      <c r="AK104" s="48">
        <f t="shared" si="35"/>
        <v>0</v>
      </c>
      <c r="AL104" s="48">
        <f t="shared" si="36"/>
        <v>0</v>
      </c>
      <c r="AN104" s="48">
        <v>21</v>
      </c>
      <c r="AO104" s="48">
        <f t="shared" si="37"/>
        <v>0</v>
      </c>
      <c r="AP104" s="48">
        <f t="shared" si="38"/>
        <v>0</v>
      </c>
      <c r="AQ104" s="26" t="s">
        <v>345</v>
      </c>
      <c r="AV104" s="48">
        <f t="shared" si="39"/>
        <v>0</v>
      </c>
      <c r="AW104" s="48">
        <f t="shared" si="40"/>
        <v>0</v>
      </c>
      <c r="AX104" s="48">
        <f t="shared" si="41"/>
        <v>0</v>
      </c>
      <c r="AY104" s="26" t="s">
        <v>47</v>
      </c>
      <c r="AZ104" s="26" t="s">
        <v>369</v>
      </c>
      <c r="BA104" s="16" t="s">
        <v>238</v>
      </c>
      <c r="BC104" s="48">
        <f t="shared" si="42"/>
        <v>0</v>
      </c>
      <c r="BD104" s="48">
        <f t="shared" si="43"/>
        <v>0</v>
      </c>
      <c r="BE104" s="48">
        <v>0</v>
      </c>
      <c r="BF104" s="48">
        <f t="shared" si="44"/>
        <v>0</v>
      </c>
      <c r="BH104" s="48">
        <f t="shared" si="45"/>
        <v>0</v>
      </c>
      <c r="BI104" s="48">
        <f t="shared" si="46"/>
        <v>0</v>
      </c>
      <c r="BJ104" s="48">
        <f t="shared" si="47"/>
        <v>0</v>
      </c>
      <c r="BK104" s="48"/>
      <c r="BL104" s="48"/>
    </row>
    <row r="105" spans="1:64" ht="15" customHeight="1">
      <c r="A105" s="2" t="s">
        <v>148</v>
      </c>
      <c r="B105" s="39" t="s">
        <v>346</v>
      </c>
      <c r="C105" s="60" t="s">
        <v>243</v>
      </c>
      <c r="D105" s="60"/>
      <c r="E105" s="60"/>
      <c r="F105" s="60"/>
      <c r="G105" s="60"/>
      <c r="H105" s="39" t="s">
        <v>110</v>
      </c>
      <c r="I105" s="48">
        <v>1</v>
      </c>
      <c r="J105" s="7">
        <v>0</v>
      </c>
      <c r="K105" s="48">
        <f t="shared" si="24"/>
        <v>0</v>
      </c>
      <c r="L105" s="48">
        <v>0</v>
      </c>
      <c r="M105" s="12">
        <f t="shared" si="25"/>
        <v>0</v>
      </c>
      <c r="Z105" s="48">
        <f t="shared" si="26"/>
        <v>0</v>
      </c>
      <c r="AB105" s="48">
        <f t="shared" si="27"/>
        <v>0</v>
      </c>
      <c r="AC105" s="48">
        <f t="shared" si="28"/>
        <v>0</v>
      </c>
      <c r="AD105" s="48">
        <f t="shared" si="29"/>
        <v>0</v>
      </c>
      <c r="AE105" s="48">
        <f t="shared" si="30"/>
        <v>0</v>
      </c>
      <c r="AF105" s="48">
        <f t="shared" si="31"/>
        <v>0</v>
      </c>
      <c r="AG105" s="48">
        <f t="shared" si="32"/>
        <v>0</v>
      </c>
      <c r="AH105" s="48">
        <f t="shared" si="33"/>
        <v>0</v>
      </c>
      <c r="AI105" s="16" t="s">
        <v>153</v>
      </c>
      <c r="AJ105" s="48">
        <f t="shared" si="34"/>
        <v>0</v>
      </c>
      <c r="AK105" s="48">
        <f t="shared" si="35"/>
        <v>0</v>
      </c>
      <c r="AL105" s="48">
        <f t="shared" si="36"/>
        <v>0</v>
      </c>
      <c r="AN105" s="48">
        <v>21</v>
      </c>
      <c r="AO105" s="48">
        <f t="shared" si="37"/>
        <v>0</v>
      </c>
      <c r="AP105" s="48">
        <f t="shared" si="38"/>
        <v>0</v>
      </c>
      <c r="AQ105" s="26" t="s">
        <v>345</v>
      </c>
      <c r="AV105" s="48">
        <f t="shared" si="39"/>
        <v>0</v>
      </c>
      <c r="AW105" s="48">
        <f t="shared" si="40"/>
        <v>0</v>
      </c>
      <c r="AX105" s="48">
        <f t="shared" si="41"/>
        <v>0</v>
      </c>
      <c r="AY105" s="26" t="s">
        <v>47</v>
      </c>
      <c r="AZ105" s="26" t="s">
        <v>369</v>
      </c>
      <c r="BA105" s="16" t="s">
        <v>238</v>
      </c>
      <c r="BC105" s="48">
        <f t="shared" si="42"/>
        <v>0</v>
      </c>
      <c r="BD105" s="48">
        <f t="shared" si="43"/>
        <v>0</v>
      </c>
      <c r="BE105" s="48">
        <v>0</v>
      </c>
      <c r="BF105" s="48">
        <f t="shared" si="44"/>
        <v>0</v>
      </c>
      <c r="BH105" s="48">
        <f t="shared" si="45"/>
        <v>0</v>
      </c>
      <c r="BI105" s="48">
        <f t="shared" si="46"/>
        <v>0</v>
      </c>
      <c r="BJ105" s="48">
        <f t="shared" si="47"/>
        <v>0</v>
      </c>
      <c r="BK105" s="48"/>
      <c r="BL105" s="48"/>
    </row>
    <row r="106" spans="1:64" ht="15" customHeight="1">
      <c r="A106" s="2" t="s">
        <v>38</v>
      </c>
      <c r="B106" s="39" t="s">
        <v>173</v>
      </c>
      <c r="C106" s="60" t="s">
        <v>208</v>
      </c>
      <c r="D106" s="60"/>
      <c r="E106" s="60"/>
      <c r="F106" s="60"/>
      <c r="G106" s="60"/>
      <c r="H106" s="39" t="s">
        <v>110</v>
      </c>
      <c r="I106" s="48">
        <v>1</v>
      </c>
      <c r="J106" s="7">
        <v>0</v>
      </c>
      <c r="K106" s="48">
        <f t="shared" si="24"/>
        <v>0</v>
      </c>
      <c r="L106" s="48">
        <v>0</v>
      </c>
      <c r="M106" s="12">
        <f t="shared" si="25"/>
        <v>0</v>
      </c>
      <c r="Z106" s="48">
        <f t="shared" si="26"/>
        <v>0</v>
      </c>
      <c r="AB106" s="48">
        <f t="shared" si="27"/>
        <v>0</v>
      </c>
      <c r="AC106" s="48">
        <f t="shared" si="28"/>
        <v>0</v>
      </c>
      <c r="AD106" s="48">
        <f t="shared" si="29"/>
        <v>0</v>
      </c>
      <c r="AE106" s="48">
        <f t="shared" si="30"/>
        <v>0</v>
      </c>
      <c r="AF106" s="48">
        <f t="shared" si="31"/>
        <v>0</v>
      </c>
      <c r="AG106" s="48">
        <f t="shared" si="32"/>
        <v>0</v>
      </c>
      <c r="AH106" s="48">
        <f t="shared" si="33"/>
        <v>0</v>
      </c>
      <c r="AI106" s="16" t="s">
        <v>153</v>
      </c>
      <c r="AJ106" s="48">
        <f t="shared" si="34"/>
        <v>0</v>
      </c>
      <c r="AK106" s="48">
        <f t="shared" si="35"/>
        <v>0</v>
      </c>
      <c r="AL106" s="48">
        <f t="shared" si="36"/>
        <v>0</v>
      </c>
      <c r="AN106" s="48">
        <v>21</v>
      </c>
      <c r="AO106" s="48">
        <f t="shared" si="37"/>
        <v>0</v>
      </c>
      <c r="AP106" s="48">
        <f t="shared" si="38"/>
        <v>0</v>
      </c>
      <c r="AQ106" s="26" t="s">
        <v>345</v>
      </c>
      <c r="AV106" s="48">
        <f t="shared" si="39"/>
        <v>0</v>
      </c>
      <c r="AW106" s="48">
        <f t="shared" si="40"/>
        <v>0</v>
      </c>
      <c r="AX106" s="48">
        <f t="shared" si="41"/>
        <v>0</v>
      </c>
      <c r="AY106" s="26" t="s">
        <v>47</v>
      </c>
      <c r="AZ106" s="26" t="s">
        <v>369</v>
      </c>
      <c r="BA106" s="16" t="s">
        <v>238</v>
      </c>
      <c r="BC106" s="48">
        <f t="shared" si="42"/>
        <v>0</v>
      </c>
      <c r="BD106" s="48">
        <f t="shared" si="43"/>
        <v>0</v>
      </c>
      <c r="BE106" s="48">
        <v>0</v>
      </c>
      <c r="BF106" s="48">
        <f t="shared" si="44"/>
        <v>0</v>
      </c>
      <c r="BH106" s="48">
        <f t="shared" si="45"/>
        <v>0</v>
      </c>
      <c r="BI106" s="48">
        <f t="shared" si="46"/>
        <v>0</v>
      </c>
      <c r="BJ106" s="48">
        <f t="shared" si="47"/>
        <v>0</v>
      </c>
      <c r="BK106" s="48"/>
      <c r="BL106" s="48"/>
    </row>
    <row r="107" spans="1:13" ht="13.5" customHeight="1">
      <c r="A107" s="24"/>
      <c r="B107" s="43" t="s">
        <v>171</v>
      </c>
      <c r="C107" s="113" t="s">
        <v>218</v>
      </c>
      <c r="D107" s="114"/>
      <c r="E107" s="114"/>
      <c r="F107" s="114"/>
      <c r="G107" s="114"/>
      <c r="H107" s="114"/>
      <c r="I107" s="114"/>
      <c r="J107" s="115"/>
      <c r="K107" s="114"/>
      <c r="L107" s="114"/>
      <c r="M107" s="116"/>
    </row>
    <row r="108" spans="1:64" ht="15" customHeight="1">
      <c r="A108" s="2" t="s">
        <v>246</v>
      </c>
      <c r="B108" s="39" t="s">
        <v>50</v>
      </c>
      <c r="C108" s="60" t="s">
        <v>102</v>
      </c>
      <c r="D108" s="60"/>
      <c r="E108" s="60"/>
      <c r="F108" s="60"/>
      <c r="G108" s="60"/>
      <c r="H108" s="39" t="s">
        <v>110</v>
      </c>
      <c r="I108" s="48">
        <v>1</v>
      </c>
      <c r="J108" s="7">
        <v>0</v>
      </c>
      <c r="K108" s="48">
        <f>I108*J108</f>
        <v>0</v>
      </c>
      <c r="L108" s="48">
        <v>0</v>
      </c>
      <c r="M108" s="12">
        <f>I108*L108</f>
        <v>0</v>
      </c>
      <c r="Z108" s="48">
        <f>IF(AQ108="5",BJ108,0)</f>
        <v>0</v>
      </c>
      <c r="AB108" s="48">
        <f>IF(AQ108="1",BH108,0)</f>
        <v>0</v>
      </c>
      <c r="AC108" s="48">
        <f>IF(AQ108="1",BI108,0)</f>
        <v>0</v>
      </c>
      <c r="AD108" s="48">
        <f>IF(AQ108="7",BH108,0)</f>
        <v>0</v>
      </c>
      <c r="AE108" s="48">
        <f>IF(AQ108="7",BI108,0)</f>
        <v>0</v>
      </c>
      <c r="AF108" s="48">
        <f>IF(AQ108="2",BH108,0)</f>
        <v>0</v>
      </c>
      <c r="AG108" s="48">
        <f>IF(AQ108="2",BI108,0)</f>
        <v>0</v>
      </c>
      <c r="AH108" s="48">
        <f>IF(AQ108="0",BJ108,0)</f>
        <v>0</v>
      </c>
      <c r="AI108" s="16" t="s">
        <v>153</v>
      </c>
      <c r="AJ108" s="48">
        <f>IF(AN108=0,K108,0)</f>
        <v>0</v>
      </c>
      <c r="AK108" s="48">
        <f>IF(AN108=15,K108,0)</f>
        <v>0</v>
      </c>
      <c r="AL108" s="48">
        <f>IF(AN108=21,K108,0)</f>
        <v>0</v>
      </c>
      <c r="AN108" s="48">
        <v>21</v>
      </c>
      <c r="AO108" s="48">
        <f>J108*0</f>
        <v>0</v>
      </c>
      <c r="AP108" s="48">
        <f>J108*(1-0)</f>
        <v>0</v>
      </c>
      <c r="AQ108" s="26" t="s">
        <v>345</v>
      </c>
      <c r="AV108" s="48">
        <f>AW108+AX108</f>
        <v>0</v>
      </c>
      <c r="AW108" s="48">
        <f>I108*AO108</f>
        <v>0</v>
      </c>
      <c r="AX108" s="48">
        <f>I108*AP108</f>
        <v>0</v>
      </c>
      <c r="AY108" s="26" t="s">
        <v>47</v>
      </c>
      <c r="AZ108" s="26" t="s">
        <v>369</v>
      </c>
      <c r="BA108" s="16" t="s">
        <v>238</v>
      </c>
      <c r="BC108" s="48">
        <f>AW108+AX108</f>
        <v>0</v>
      </c>
      <c r="BD108" s="48">
        <f>J108/(100-BE108)*100</f>
        <v>0</v>
      </c>
      <c r="BE108" s="48">
        <v>0</v>
      </c>
      <c r="BF108" s="48">
        <f>M108</f>
        <v>0</v>
      </c>
      <c r="BH108" s="48">
        <f>I108*AO108</f>
        <v>0</v>
      </c>
      <c r="BI108" s="48">
        <f>I108*AP108</f>
        <v>0</v>
      </c>
      <c r="BJ108" s="48">
        <f>I108*J108</f>
        <v>0</v>
      </c>
      <c r="BK108" s="48"/>
      <c r="BL108" s="48"/>
    </row>
    <row r="109" spans="1:64" ht="15" customHeight="1">
      <c r="A109" s="2" t="s">
        <v>377</v>
      </c>
      <c r="B109" s="39" t="s">
        <v>125</v>
      </c>
      <c r="C109" s="60" t="s">
        <v>202</v>
      </c>
      <c r="D109" s="60"/>
      <c r="E109" s="60"/>
      <c r="F109" s="60"/>
      <c r="G109" s="60"/>
      <c r="H109" s="39" t="s">
        <v>110</v>
      </c>
      <c r="I109" s="48">
        <v>1</v>
      </c>
      <c r="J109" s="7">
        <v>0</v>
      </c>
      <c r="K109" s="48">
        <f>I109*J109</f>
        <v>0</v>
      </c>
      <c r="L109" s="48">
        <v>0</v>
      </c>
      <c r="M109" s="12">
        <f>I109*L109</f>
        <v>0</v>
      </c>
      <c r="Z109" s="48">
        <f>IF(AQ109="5",BJ109,0)</f>
        <v>0</v>
      </c>
      <c r="AB109" s="48">
        <f>IF(AQ109="1",BH109,0)</f>
        <v>0</v>
      </c>
      <c r="AC109" s="48">
        <f>IF(AQ109="1",BI109,0)</f>
        <v>0</v>
      </c>
      <c r="AD109" s="48">
        <f>IF(AQ109="7",BH109,0)</f>
        <v>0</v>
      </c>
      <c r="AE109" s="48">
        <f>IF(AQ109="7",BI109,0)</f>
        <v>0</v>
      </c>
      <c r="AF109" s="48">
        <f>IF(AQ109="2",BH109,0)</f>
        <v>0</v>
      </c>
      <c r="AG109" s="48">
        <f>IF(AQ109="2",BI109,0)</f>
        <v>0</v>
      </c>
      <c r="AH109" s="48">
        <f>IF(AQ109="0",BJ109,0)</f>
        <v>0</v>
      </c>
      <c r="AI109" s="16" t="s">
        <v>153</v>
      </c>
      <c r="AJ109" s="48">
        <f>IF(AN109=0,K109,0)</f>
        <v>0</v>
      </c>
      <c r="AK109" s="48">
        <f>IF(AN109=15,K109,0)</f>
        <v>0</v>
      </c>
      <c r="AL109" s="48">
        <f>IF(AN109=21,K109,0)</f>
        <v>0</v>
      </c>
      <c r="AN109" s="48">
        <v>21</v>
      </c>
      <c r="AO109" s="48">
        <f>J109*0</f>
        <v>0</v>
      </c>
      <c r="AP109" s="48">
        <f>J109*(1-0)</f>
        <v>0</v>
      </c>
      <c r="AQ109" s="26" t="s">
        <v>345</v>
      </c>
      <c r="AV109" s="48">
        <f>AW109+AX109</f>
        <v>0</v>
      </c>
      <c r="AW109" s="48">
        <f>I109*AO109</f>
        <v>0</v>
      </c>
      <c r="AX109" s="48">
        <f>I109*AP109</f>
        <v>0</v>
      </c>
      <c r="AY109" s="26" t="s">
        <v>47</v>
      </c>
      <c r="AZ109" s="26" t="s">
        <v>369</v>
      </c>
      <c r="BA109" s="16" t="s">
        <v>238</v>
      </c>
      <c r="BC109" s="48">
        <f>AW109+AX109</f>
        <v>0</v>
      </c>
      <c r="BD109" s="48">
        <f>J109/(100-BE109)*100</f>
        <v>0</v>
      </c>
      <c r="BE109" s="48">
        <v>0</v>
      </c>
      <c r="BF109" s="48">
        <f>M109</f>
        <v>0</v>
      </c>
      <c r="BH109" s="48">
        <f>I109*AO109</f>
        <v>0</v>
      </c>
      <c r="BI109" s="48">
        <f>I109*AP109</f>
        <v>0</v>
      </c>
      <c r="BJ109" s="48">
        <f>I109*J109</f>
        <v>0</v>
      </c>
      <c r="BK109" s="48"/>
      <c r="BL109" s="48"/>
    </row>
    <row r="110" spans="1:64" ht="15" customHeight="1">
      <c r="A110" s="2" t="s">
        <v>70</v>
      </c>
      <c r="B110" s="39" t="s">
        <v>277</v>
      </c>
      <c r="C110" s="60" t="s">
        <v>216</v>
      </c>
      <c r="D110" s="60"/>
      <c r="E110" s="60"/>
      <c r="F110" s="60"/>
      <c r="G110" s="60"/>
      <c r="H110" s="39" t="s">
        <v>110</v>
      </c>
      <c r="I110" s="48">
        <v>1</v>
      </c>
      <c r="J110" s="7">
        <v>0</v>
      </c>
      <c r="K110" s="48">
        <f>I110*J110</f>
        <v>0</v>
      </c>
      <c r="L110" s="48">
        <v>0</v>
      </c>
      <c r="M110" s="12">
        <f>I110*L110</f>
        <v>0</v>
      </c>
      <c r="Z110" s="48">
        <f>IF(AQ110="5",BJ110,0)</f>
        <v>0</v>
      </c>
      <c r="AB110" s="48">
        <f>IF(AQ110="1",BH110,0)</f>
        <v>0</v>
      </c>
      <c r="AC110" s="48">
        <f>IF(AQ110="1",BI110,0)</f>
        <v>0</v>
      </c>
      <c r="AD110" s="48">
        <f>IF(AQ110="7",BH110,0)</f>
        <v>0</v>
      </c>
      <c r="AE110" s="48">
        <f>IF(AQ110="7",BI110,0)</f>
        <v>0</v>
      </c>
      <c r="AF110" s="48">
        <f>IF(AQ110="2",BH110,0)</f>
        <v>0</v>
      </c>
      <c r="AG110" s="48">
        <f>IF(AQ110="2",BI110,0)</f>
        <v>0</v>
      </c>
      <c r="AH110" s="48">
        <f>IF(AQ110="0",BJ110,0)</f>
        <v>0</v>
      </c>
      <c r="AI110" s="16" t="s">
        <v>153</v>
      </c>
      <c r="AJ110" s="48">
        <f>IF(AN110=0,K110,0)</f>
        <v>0</v>
      </c>
      <c r="AK110" s="48">
        <f>IF(AN110=15,K110,0)</f>
        <v>0</v>
      </c>
      <c r="AL110" s="48">
        <f>IF(AN110=21,K110,0)</f>
        <v>0</v>
      </c>
      <c r="AN110" s="48">
        <v>21</v>
      </c>
      <c r="AO110" s="48">
        <f>J110*0</f>
        <v>0</v>
      </c>
      <c r="AP110" s="48">
        <f>J110*(1-0)</f>
        <v>0</v>
      </c>
      <c r="AQ110" s="26" t="s">
        <v>345</v>
      </c>
      <c r="AV110" s="48">
        <f>AW110+AX110</f>
        <v>0</v>
      </c>
      <c r="AW110" s="48">
        <f>I110*AO110</f>
        <v>0</v>
      </c>
      <c r="AX110" s="48">
        <f>I110*AP110</f>
        <v>0</v>
      </c>
      <c r="AY110" s="26" t="s">
        <v>47</v>
      </c>
      <c r="AZ110" s="26" t="s">
        <v>369</v>
      </c>
      <c r="BA110" s="16" t="s">
        <v>238</v>
      </c>
      <c r="BC110" s="48">
        <f>AW110+AX110</f>
        <v>0</v>
      </c>
      <c r="BD110" s="48">
        <f>J110/(100-BE110)*100</f>
        <v>0</v>
      </c>
      <c r="BE110" s="48">
        <v>0</v>
      </c>
      <c r="BF110" s="48">
        <f>M110</f>
        <v>0</v>
      </c>
      <c r="BH110" s="48">
        <f>I110*AO110</f>
        <v>0</v>
      </c>
      <c r="BI110" s="48">
        <f>I110*AP110</f>
        <v>0</v>
      </c>
      <c r="BJ110" s="48">
        <f>I110*J110</f>
        <v>0</v>
      </c>
      <c r="BK110" s="48"/>
      <c r="BL110" s="48"/>
    </row>
    <row r="111" spans="1:47" ht="15" customHeight="1">
      <c r="A111" s="53" t="s">
        <v>234</v>
      </c>
      <c r="B111" s="36" t="s">
        <v>308</v>
      </c>
      <c r="C111" s="112" t="s">
        <v>6</v>
      </c>
      <c r="D111" s="112"/>
      <c r="E111" s="112"/>
      <c r="F111" s="112"/>
      <c r="G111" s="112"/>
      <c r="H111" s="21" t="s">
        <v>316</v>
      </c>
      <c r="I111" s="21" t="s">
        <v>316</v>
      </c>
      <c r="J111" s="5" t="s">
        <v>316</v>
      </c>
      <c r="K111" s="35">
        <f>SUM(K112:K115)</f>
        <v>0</v>
      </c>
      <c r="L111" s="16" t="s">
        <v>234</v>
      </c>
      <c r="M111" s="19">
        <f>SUM(M112:M115)</f>
        <v>0</v>
      </c>
      <c r="AI111" s="16" t="s">
        <v>153</v>
      </c>
      <c r="AS111" s="35">
        <f>SUM(AJ112:AJ115)</f>
        <v>0</v>
      </c>
      <c r="AT111" s="35">
        <f>SUM(AK112:AK115)</f>
        <v>0</v>
      </c>
      <c r="AU111" s="35">
        <f>SUM(AL112:AL115)</f>
        <v>0</v>
      </c>
    </row>
    <row r="112" spans="1:64" ht="15" customHeight="1">
      <c r="A112" s="2" t="s">
        <v>163</v>
      </c>
      <c r="B112" s="39" t="s">
        <v>146</v>
      </c>
      <c r="C112" s="60" t="s">
        <v>46</v>
      </c>
      <c r="D112" s="60"/>
      <c r="E112" s="60"/>
      <c r="F112" s="60"/>
      <c r="G112" s="60"/>
      <c r="H112" s="39" t="s">
        <v>110</v>
      </c>
      <c r="I112" s="48">
        <v>1</v>
      </c>
      <c r="J112" s="7">
        <v>0</v>
      </c>
      <c r="K112" s="48">
        <f>I112*J112</f>
        <v>0</v>
      </c>
      <c r="L112" s="48">
        <v>0</v>
      </c>
      <c r="M112" s="12">
        <f>I112*L112</f>
        <v>0</v>
      </c>
      <c r="Z112" s="48">
        <f>IF(AQ112="5",BJ112,0)</f>
        <v>0</v>
      </c>
      <c r="AB112" s="48">
        <f>IF(AQ112="1",BH112,0)</f>
        <v>0</v>
      </c>
      <c r="AC112" s="48">
        <f>IF(AQ112="1",BI112,0)</f>
        <v>0</v>
      </c>
      <c r="AD112" s="48">
        <f>IF(AQ112="7",BH112,0)</f>
        <v>0</v>
      </c>
      <c r="AE112" s="48">
        <f>IF(AQ112="7",BI112,0)</f>
        <v>0</v>
      </c>
      <c r="AF112" s="48">
        <f>IF(AQ112="2",BH112,0)</f>
        <v>0</v>
      </c>
      <c r="AG112" s="48">
        <f>IF(AQ112="2",BI112,0)</f>
        <v>0</v>
      </c>
      <c r="AH112" s="48">
        <f>IF(AQ112="0",BJ112,0)</f>
        <v>0</v>
      </c>
      <c r="AI112" s="16" t="s">
        <v>153</v>
      </c>
      <c r="AJ112" s="48">
        <f>IF(AN112=0,K112,0)</f>
        <v>0</v>
      </c>
      <c r="AK112" s="48">
        <f>IF(AN112=15,K112,0)</f>
        <v>0</v>
      </c>
      <c r="AL112" s="48">
        <f>IF(AN112=21,K112,0)</f>
        <v>0</v>
      </c>
      <c r="AN112" s="48">
        <v>21</v>
      </c>
      <c r="AO112" s="48">
        <f>J112*0</f>
        <v>0</v>
      </c>
      <c r="AP112" s="48">
        <f>J112*(1-0)</f>
        <v>0</v>
      </c>
      <c r="AQ112" s="26" t="s">
        <v>345</v>
      </c>
      <c r="AV112" s="48">
        <f>AW112+AX112</f>
        <v>0</v>
      </c>
      <c r="AW112" s="48">
        <f>I112*AO112</f>
        <v>0</v>
      </c>
      <c r="AX112" s="48">
        <f>I112*AP112</f>
        <v>0</v>
      </c>
      <c r="AY112" s="26" t="s">
        <v>217</v>
      </c>
      <c r="AZ112" s="26" t="s">
        <v>369</v>
      </c>
      <c r="BA112" s="16" t="s">
        <v>238</v>
      </c>
      <c r="BC112" s="48">
        <f>AW112+AX112</f>
        <v>0</v>
      </c>
      <c r="BD112" s="48">
        <f>J112/(100-BE112)*100</f>
        <v>0</v>
      </c>
      <c r="BE112" s="48">
        <v>0</v>
      </c>
      <c r="BF112" s="48">
        <f>M112</f>
        <v>0</v>
      </c>
      <c r="BH112" s="48">
        <f>I112*AO112</f>
        <v>0</v>
      </c>
      <c r="BI112" s="48">
        <f>I112*AP112</f>
        <v>0</v>
      </c>
      <c r="BJ112" s="48">
        <f>I112*J112</f>
        <v>0</v>
      </c>
      <c r="BK112" s="48"/>
      <c r="BL112" s="48"/>
    </row>
    <row r="113" spans="1:64" ht="15" customHeight="1">
      <c r="A113" s="2" t="s">
        <v>374</v>
      </c>
      <c r="B113" s="39" t="s">
        <v>155</v>
      </c>
      <c r="C113" s="60" t="s">
        <v>180</v>
      </c>
      <c r="D113" s="60"/>
      <c r="E113" s="60"/>
      <c r="F113" s="60"/>
      <c r="G113" s="60"/>
      <c r="H113" s="39" t="s">
        <v>110</v>
      </c>
      <c r="I113" s="48">
        <v>1</v>
      </c>
      <c r="J113" s="7">
        <v>0</v>
      </c>
      <c r="K113" s="48">
        <f>I113*J113</f>
        <v>0</v>
      </c>
      <c r="L113" s="48">
        <v>0</v>
      </c>
      <c r="M113" s="12">
        <f>I113*L113</f>
        <v>0</v>
      </c>
      <c r="Z113" s="48">
        <f>IF(AQ113="5",BJ113,0)</f>
        <v>0</v>
      </c>
      <c r="AB113" s="48">
        <f>IF(AQ113="1",BH113,0)</f>
        <v>0</v>
      </c>
      <c r="AC113" s="48">
        <f>IF(AQ113="1",BI113,0)</f>
        <v>0</v>
      </c>
      <c r="AD113" s="48">
        <f>IF(AQ113="7",BH113,0)</f>
        <v>0</v>
      </c>
      <c r="AE113" s="48">
        <f>IF(AQ113="7",BI113,0)</f>
        <v>0</v>
      </c>
      <c r="AF113" s="48">
        <f>IF(AQ113="2",BH113,0)</f>
        <v>0</v>
      </c>
      <c r="AG113" s="48">
        <f>IF(AQ113="2",BI113,0)</f>
        <v>0</v>
      </c>
      <c r="AH113" s="48">
        <f>IF(AQ113="0",BJ113,0)</f>
        <v>0</v>
      </c>
      <c r="AI113" s="16" t="s">
        <v>153</v>
      </c>
      <c r="AJ113" s="48">
        <f>IF(AN113=0,K113,0)</f>
        <v>0</v>
      </c>
      <c r="AK113" s="48">
        <f>IF(AN113=15,K113,0)</f>
        <v>0</v>
      </c>
      <c r="AL113" s="48">
        <f>IF(AN113=21,K113,0)</f>
        <v>0</v>
      </c>
      <c r="AN113" s="48">
        <v>21</v>
      </c>
      <c r="AO113" s="48">
        <f>J113*0</f>
        <v>0</v>
      </c>
      <c r="AP113" s="48">
        <f>J113*(1-0)</f>
        <v>0</v>
      </c>
      <c r="AQ113" s="26" t="s">
        <v>345</v>
      </c>
      <c r="AV113" s="48">
        <f>AW113+AX113</f>
        <v>0</v>
      </c>
      <c r="AW113" s="48">
        <f>I113*AO113</f>
        <v>0</v>
      </c>
      <c r="AX113" s="48">
        <f>I113*AP113</f>
        <v>0</v>
      </c>
      <c r="AY113" s="26" t="s">
        <v>217</v>
      </c>
      <c r="AZ113" s="26" t="s">
        <v>369</v>
      </c>
      <c r="BA113" s="16" t="s">
        <v>238</v>
      </c>
      <c r="BC113" s="48">
        <f>AW113+AX113</f>
        <v>0</v>
      </c>
      <c r="BD113" s="48">
        <f>J113/(100-BE113)*100</f>
        <v>0</v>
      </c>
      <c r="BE113" s="48">
        <v>0</v>
      </c>
      <c r="BF113" s="48">
        <f>M113</f>
        <v>0</v>
      </c>
      <c r="BH113" s="48">
        <f>I113*AO113</f>
        <v>0</v>
      </c>
      <c r="BI113" s="48">
        <f>I113*AP113</f>
        <v>0</v>
      </c>
      <c r="BJ113" s="48">
        <f>I113*J113</f>
        <v>0</v>
      </c>
      <c r="BK113" s="48"/>
      <c r="BL113" s="48"/>
    </row>
    <row r="114" spans="1:64" ht="15" customHeight="1">
      <c r="A114" s="2" t="s">
        <v>360</v>
      </c>
      <c r="B114" s="39" t="s">
        <v>118</v>
      </c>
      <c r="C114" s="60" t="s">
        <v>187</v>
      </c>
      <c r="D114" s="60"/>
      <c r="E114" s="60"/>
      <c r="F114" s="60"/>
      <c r="G114" s="60"/>
      <c r="H114" s="39" t="s">
        <v>110</v>
      </c>
      <c r="I114" s="48">
        <v>1</v>
      </c>
      <c r="J114" s="7">
        <v>0</v>
      </c>
      <c r="K114" s="48">
        <f>I114*J114</f>
        <v>0</v>
      </c>
      <c r="L114" s="48">
        <v>0</v>
      </c>
      <c r="M114" s="12">
        <f>I114*L114</f>
        <v>0</v>
      </c>
      <c r="Z114" s="48">
        <f>IF(AQ114="5",BJ114,0)</f>
        <v>0</v>
      </c>
      <c r="AB114" s="48">
        <f>IF(AQ114="1",BH114,0)</f>
        <v>0</v>
      </c>
      <c r="AC114" s="48">
        <f>IF(AQ114="1",BI114,0)</f>
        <v>0</v>
      </c>
      <c r="AD114" s="48">
        <f>IF(AQ114="7",BH114,0)</f>
        <v>0</v>
      </c>
      <c r="AE114" s="48">
        <f>IF(AQ114="7",BI114,0)</f>
        <v>0</v>
      </c>
      <c r="AF114" s="48">
        <f>IF(AQ114="2",BH114,0)</f>
        <v>0</v>
      </c>
      <c r="AG114" s="48">
        <f>IF(AQ114="2",BI114,0)</f>
        <v>0</v>
      </c>
      <c r="AH114" s="48">
        <f>IF(AQ114="0",BJ114,0)</f>
        <v>0</v>
      </c>
      <c r="AI114" s="16" t="s">
        <v>153</v>
      </c>
      <c r="AJ114" s="48">
        <f>IF(AN114=0,K114,0)</f>
        <v>0</v>
      </c>
      <c r="AK114" s="48">
        <f>IF(AN114=15,K114,0)</f>
        <v>0</v>
      </c>
      <c r="AL114" s="48">
        <f>IF(AN114=21,K114,0)</f>
        <v>0</v>
      </c>
      <c r="AN114" s="48">
        <v>21</v>
      </c>
      <c r="AO114" s="48">
        <f>J114*0</f>
        <v>0</v>
      </c>
      <c r="AP114" s="48">
        <f>J114*(1-0)</f>
        <v>0</v>
      </c>
      <c r="AQ114" s="26" t="s">
        <v>345</v>
      </c>
      <c r="AV114" s="48">
        <f>AW114+AX114</f>
        <v>0</v>
      </c>
      <c r="AW114" s="48">
        <f>I114*AO114</f>
        <v>0</v>
      </c>
      <c r="AX114" s="48">
        <f>I114*AP114</f>
        <v>0</v>
      </c>
      <c r="AY114" s="26" t="s">
        <v>217</v>
      </c>
      <c r="AZ114" s="26" t="s">
        <v>369</v>
      </c>
      <c r="BA114" s="16" t="s">
        <v>238</v>
      </c>
      <c r="BC114" s="48">
        <f>AW114+AX114</f>
        <v>0</v>
      </c>
      <c r="BD114" s="48">
        <f>J114/(100-BE114)*100</f>
        <v>0</v>
      </c>
      <c r="BE114" s="48">
        <v>0</v>
      </c>
      <c r="BF114" s="48">
        <f>M114</f>
        <v>0</v>
      </c>
      <c r="BH114" s="48">
        <f>I114*AO114</f>
        <v>0</v>
      </c>
      <c r="BI114" s="48">
        <f>I114*AP114</f>
        <v>0</v>
      </c>
      <c r="BJ114" s="48">
        <f>I114*J114</f>
        <v>0</v>
      </c>
      <c r="BK114" s="48"/>
      <c r="BL114" s="48"/>
    </row>
    <row r="115" spans="1:64" ht="15" customHeight="1">
      <c r="A115" s="3" t="s">
        <v>5</v>
      </c>
      <c r="B115" s="52" t="s">
        <v>294</v>
      </c>
      <c r="C115" s="72" t="s">
        <v>342</v>
      </c>
      <c r="D115" s="72"/>
      <c r="E115" s="72"/>
      <c r="F115" s="72"/>
      <c r="G115" s="72"/>
      <c r="H115" s="52" t="s">
        <v>110</v>
      </c>
      <c r="I115" s="22">
        <v>1</v>
      </c>
      <c r="J115" s="34">
        <v>0</v>
      </c>
      <c r="K115" s="22">
        <f>I115*J115</f>
        <v>0</v>
      </c>
      <c r="L115" s="22">
        <v>0</v>
      </c>
      <c r="M115" s="50">
        <f>I115*L115</f>
        <v>0</v>
      </c>
      <c r="Z115" s="48">
        <f>IF(AQ115="5",BJ115,0)</f>
        <v>0</v>
      </c>
      <c r="AB115" s="48">
        <f>IF(AQ115="1",BH115,0)</f>
        <v>0</v>
      </c>
      <c r="AC115" s="48">
        <f>IF(AQ115="1",BI115,0)</f>
        <v>0</v>
      </c>
      <c r="AD115" s="48">
        <f>IF(AQ115="7",BH115,0)</f>
        <v>0</v>
      </c>
      <c r="AE115" s="48">
        <f>IF(AQ115="7",BI115,0)</f>
        <v>0</v>
      </c>
      <c r="AF115" s="48">
        <f>IF(AQ115="2",BH115,0)</f>
        <v>0</v>
      </c>
      <c r="AG115" s="48">
        <f>IF(AQ115="2",BI115,0)</f>
        <v>0</v>
      </c>
      <c r="AH115" s="48">
        <f>IF(AQ115="0",BJ115,0)</f>
        <v>0</v>
      </c>
      <c r="AI115" s="16" t="s">
        <v>153</v>
      </c>
      <c r="AJ115" s="48">
        <f>IF(AN115=0,K115,0)</f>
        <v>0</v>
      </c>
      <c r="AK115" s="48">
        <f>IF(AN115=15,K115,0)</f>
        <v>0</v>
      </c>
      <c r="AL115" s="48">
        <f>IF(AN115=21,K115,0)</f>
        <v>0</v>
      </c>
      <c r="AN115" s="48">
        <v>21</v>
      </c>
      <c r="AO115" s="48">
        <f>J115*0</f>
        <v>0</v>
      </c>
      <c r="AP115" s="48">
        <f>J115*(1-0)</f>
        <v>0</v>
      </c>
      <c r="AQ115" s="26" t="s">
        <v>345</v>
      </c>
      <c r="AV115" s="48">
        <f>AW115+AX115</f>
        <v>0</v>
      </c>
      <c r="AW115" s="48">
        <f>I115*AO115</f>
        <v>0</v>
      </c>
      <c r="AX115" s="48">
        <f>I115*AP115</f>
        <v>0</v>
      </c>
      <c r="AY115" s="26" t="s">
        <v>217</v>
      </c>
      <c r="AZ115" s="26" t="s">
        <v>369</v>
      </c>
      <c r="BA115" s="16" t="s">
        <v>238</v>
      </c>
      <c r="BC115" s="48">
        <f>AW115+AX115</f>
        <v>0</v>
      </c>
      <c r="BD115" s="48">
        <f>J115/(100-BE115)*100</f>
        <v>0</v>
      </c>
      <c r="BE115" s="48">
        <v>0</v>
      </c>
      <c r="BF115" s="48">
        <f>M115</f>
        <v>0</v>
      </c>
      <c r="BH115" s="48">
        <f>I115*AO115</f>
        <v>0</v>
      </c>
      <c r="BI115" s="48">
        <f>I115*AP115</f>
        <v>0</v>
      </c>
      <c r="BJ115" s="48">
        <f>I115*J115</f>
        <v>0</v>
      </c>
      <c r="BK115" s="48"/>
      <c r="BL115" s="48"/>
    </row>
    <row r="116" ht="15" customHeight="1">
      <c r="K116" s="32">
        <f>K13+K17+K25+K28+K30+K33+K37+K49+K55+K58+K84+K92+K111</f>
        <v>0</v>
      </c>
    </row>
    <row r="117" ht="15" customHeight="1">
      <c r="A117" s="18" t="s">
        <v>25</v>
      </c>
    </row>
    <row r="118" spans="1:13" ht="27" customHeight="1">
      <c r="A118" s="65" t="s">
        <v>54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</row>
  </sheetData>
  <sheetProtection password="C665" sheet="1"/>
  <mergeCells count="133">
    <mergeCell ref="C112:G112"/>
    <mergeCell ref="C113:G113"/>
    <mergeCell ref="C114:G114"/>
    <mergeCell ref="C115:G115"/>
    <mergeCell ref="A118:M118"/>
    <mergeCell ref="C106:G106"/>
    <mergeCell ref="C107:M107"/>
    <mergeCell ref="C108:G108"/>
    <mergeCell ref="C109:G109"/>
    <mergeCell ref="C110:G110"/>
    <mergeCell ref="C111:G111"/>
    <mergeCell ref="C100:G100"/>
    <mergeCell ref="C101:G101"/>
    <mergeCell ref="C102:G102"/>
    <mergeCell ref="C103:G103"/>
    <mergeCell ref="C104:G104"/>
    <mergeCell ref="C105:G105"/>
    <mergeCell ref="C94:G94"/>
    <mergeCell ref="C95:G95"/>
    <mergeCell ref="C96:G96"/>
    <mergeCell ref="C97:G97"/>
    <mergeCell ref="C98:G98"/>
    <mergeCell ref="C99:G99"/>
    <mergeCell ref="C88:G88"/>
    <mergeCell ref="C89:G89"/>
    <mergeCell ref="C90:G90"/>
    <mergeCell ref="C91:G91"/>
    <mergeCell ref="C92:G92"/>
    <mergeCell ref="C93:G93"/>
    <mergeCell ref="C82:M82"/>
    <mergeCell ref="C83:G83"/>
    <mergeCell ref="C84:G84"/>
    <mergeCell ref="C85:G85"/>
    <mergeCell ref="C86:G86"/>
    <mergeCell ref="C87:G87"/>
    <mergeCell ref="C76:M76"/>
    <mergeCell ref="C77:G77"/>
    <mergeCell ref="C78:M78"/>
    <mergeCell ref="C79:G79"/>
    <mergeCell ref="C80:M80"/>
    <mergeCell ref="C81:G81"/>
    <mergeCell ref="C70:M70"/>
    <mergeCell ref="C71:G71"/>
    <mergeCell ref="C72:M72"/>
    <mergeCell ref="C73:G73"/>
    <mergeCell ref="C74:M74"/>
    <mergeCell ref="C75:G75"/>
    <mergeCell ref="C64:M64"/>
    <mergeCell ref="C65:G65"/>
    <mergeCell ref="C66:M66"/>
    <mergeCell ref="C67:G67"/>
    <mergeCell ref="C68:M68"/>
    <mergeCell ref="C69:G69"/>
    <mergeCell ref="C58:G58"/>
    <mergeCell ref="C59:G59"/>
    <mergeCell ref="C60:M60"/>
    <mergeCell ref="C61:G61"/>
    <mergeCell ref="C62:M62"/>
    <mergeCell ref="C63:G63"/>
    <mergeCell ref="C52:G52"/>
    <mergeCell ref="C53:G53"/>
    <mergeCell ref="C54:G54"/>
    <mergeCell ref="C55:G55"/>
    <mergeCell ref="C56:G56"/>
    <mergeCell ref="C57:G57"/>
    <mergeCell ref="C46:G46"/>
    <mergeCell ref="C47:M47"/>
    <mergeCell ref="C48:G48"/>
    <mergeCell ref="C49:G49"/>
    <mergeCell ref="C50:G50"/>
    <mergeCell ref="C51:G51"/>
    <mergeCell ref="C40:G40"/>
    <mergeCell ref="C41:M41"/>
    <mergeCell ref="C42:G42"/>
    <mergeCell ref="C43:M43"/>
    <mergeCell ref="C44:G44"/>
    <mergeCell ref="C45:M45"/>
    <mergeCell ref="C34:G34"/>
    <mergeCell ref="C35:G35"/>
    <mergeCell ref="C36:G36"/>
    <mergeCell ref="C37:G37"/>
    <mergeCell ref="C38:G38"/>
    <mergeCell ref="C39:M39"/>
    <mergeCell ref="C28:G28"/>
    <mergeCell ref="C29:G29"/>
    <mergeCell ref="C30:G30"/>
    <mergeCell ref="C31:G31"/>
    <mergeCell ref="C32:G32"/>
    <mergeCell ref="C33:G33"/>
    <mergeCell ref="C22:G22"/>
    <mergeCell ref="C23:M23"/>
    <mergeCell ref="C24:G24"/>
    <mergeCell ref="C25:G25"/>
    <mergeCell ref="C26:G26"/>
    <mergeCell ref="C27:G27"/>
    <mergeCell ref="C16:G16"/>
    <mergeCell ref="C17:G17"/>
    <mergeCell ref="C18:G18"/>
    <mergeCell ref="C19:G19"/>
    <mergeCell ref="C20:G20"/>
    <mergeCell ref="C21:M21"/>
    <mergeCell ref="C11:G11"/>
    <mergeCell ref="L10:M10"/>
    <mergeCell ref="C12:G12"/>
    <mergeCell ref="C13:G13"/>
    <mergeCell ref="C14:G14"/>
    <mergeCell ref="C15:G15"/>
    <mergeCell ref="G8:G9"/>
    <mergeCell ref="J2:M3"/>
    <mergeCell ref="J4:M5"/>
    <mergeCell ref="J6:M7"/>
    <mergeCell ref="J8:M9"/>
    <mergeCell ref="C10:G10"/>
    <mergeCell ref="H4:I5"/>
    <mergeCell ref="H6:I7"/>
    <mergeCell ref="H8:I9"/>
    <mergeCell ref="C2:D3"/>
    <mergeCell ref="C4:D5"/>
    <mergeCell ref="C6:D7"/>
    <mergeCell ref="C8:D9"/>
    <mergeCell ref="G2:G3"/>
    <mergeCell ref="G4:G5"/>
    <mergeCell ref="G6:G7"/>
    <mergeCell ref="A1:M1"/>
    <mergeCell ref="A2:B3"/>
    <mergeCell ref="A4:B5"/>
    <mergeCell ref="A6:B7"/>
    <mergeCell ref="A8:B9"/>
    <mergeCell ref="E2:F3"/>
    <mergeCell ref="E4:F5"/>
    <mergeCell ref="E6:F7"/>
    <mergeCell ref="E8:F9"/>
    <mergeCell ref="H2:I3"/>
  </mergeCells>
  <printOptions/>
  <pageMargins left="0.394" right="0.394" top="0.591" bottom="0.591" header="0" footer="0"/>
  <pageSetup firstPageNumber="0" useFirstPageNumber="1" fitToHeight="0" fitToWidth="1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Kamil Beck</cp:lastModifiedBy>
  <dcterms:created xsi:type="dcterms:W3CDTF">2021-06-10T20:06:38Z</dcterms:created>
  <dcterms:modified xsi:type="dcterms:W3CDTF">2023-03-27T05:50:22Z</dcterms:modified>
  <cp:category/>
  <cp:version/>
  <cp:contentType/>
  <cp:contentStatus/>
</cp:coreProperties>
</file>